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50"/>
  </bookViews>
  <sheets>
    <sheet name="прил 1 " sheetId="4" r:id="rId1"/>
    <sheet name="Лист2" sheetId="2" state="hidden" r:id="rId2"/>
    <sheet name="пояснительная " sheetId="1" state="hidden" r:id="rId3"/>
    <sheet name="прил 1  минис с 1 шк плюс на у)" sheetId="5" state="hidden" r:id="rId4"/>
    <sheet name="Лист3" sheetId="3" state="hidden" r:id="rId5"/>
  </sheets>
  <definedNames>
    <definedName name="_Hlk132293799" localSheetId="2">'пояснительная '!$A$8</definedName>
    <definedName name="_Hlk132293799" localSheetId="0">'прил 1 '!$A$8</definedName>
    <definedName name="_Hlk132293799" localSheetId="3">'прил 1  минис с 1 шк плюс на у)'!$A$1</definedName>
  </definedNames>
  <calcPr calcId="124519"/>
</workbook>
</file>

<file path=xl/calcChain.xml><?xml version="1.0" encoding="utf-8"?>
<calcChain xmlns="http://schemas.openxmlformats.org/spreadsheetml/2006/main">
  <c r="F83" i="4"/>
  <c r="F45"/>
  <c r="F45" i="1"/>
  <c r="J45" i="4"/>
  <c r="G59" i="1"/>
  <c r="G82" s="1"/>
  <c r="F80"/>
  <c r="F70"/>
  <c r="F55"/>
  <c r="F23"/>
  <c r="F54"/>
  <c r="E55"/>
  <c r="F53" i="4" l="1"/>
  <c r="G59" l="1"/>
  <c r="E57" i="1"/>
  <c r="F57" s="1"/>
  <c r="F59" s="1"/>
  <c r="F12" l="1"/>
  <c r="F13"/>
  <c r="F14"/>
  <c r="F15"/>
  <c r="F16"/>
  <c r="F17"/>
  <c r="F18"/>
  <c r="F19"/>
  <c r="F20"/>
  <c r="F21"/>
  <c r="F22"/>
  <c r="E23"/>
  <c r="F24"/>
  <c r="F25"/>
  <c r="F26"/>
  <c r="F27"/>
  <c r="F28"/>
  <c r="D29"/>
  <c r="F29" s="1"/>
  <c r="F30"/>
  <c r="D31"/>
  <c r="F31" s="1"/>
  <c r="F32"/>
  <c r="F33"/>
  <c r="F34"/>
  <c r="F35"/>
  <c r="D36"/>
  <c r="F36" s="1"/>
  <c r="F37"/>
  <c r="F38"/>
  <c r="F41"/>
  <c r="F42"/>
  <c r="F43"/>
  <c r="F39"/>
  <c r="F40"/>
  <c r="J44"/>
  <c r="J45" s="1"/>
  <c r="E45"/>
  <c r="G45"/>
  <c r="H45"/>
  <c r="I45"/>
  <c r="F47"/>
  <c r="D48"/>
  <c r="D55" s="1"/>
  <c r="E48"/>
  <c r="F48" s="1"/>
  <c r="J49"/>
  <c r="J55" s="1"/>
  <c r="F50"/>
  <c r="F51"/>
  <c r="F52"/>
  <c r="F53"/>
  <c r="G55"/>
  <c r="H55"/>
  <c r="I55"/>
  <c r="F56"/>
  <c r="J58"/>
  <c r="J59" s="1"/>
  <c r="D59"/>
  <c r="E59"/>
  <c r="I59"/>
  <c r="F60"/>
  <c r="F61" s="1"/>
  <c r="D61"/>
  <c r="E61"/>
  <c r="G61"/>
  <c r="H61"/>
  <c r="F62"/>
  <c r="F63"/>
  <c r="F64"/>
  <c r="F65"/>
  <c r="F66"/>
  <c r="F67"/>
  <c r="F68"/>
  <c r="J69"/>
  <c r="J70" s="1"/>
  <c r="D70"/>
  <c r="E70"/>
  <c r="G70"/>
  <c r="H70"/>
  <c r="I70"/>
  <c r="F71"/>
  <c r="F72"/>
  <c r="E73"/>
  <c r="F73" s="1"/>
  <c r="F74"/>
  <c r="F75"/>
  <c r="E75" s="1"/>
  <c r="I75"/>
  <c r="I80" s="1"/>
  <c r="E76"/>
  <c r="E77"/>
  <c r="F79"/>
  <c r="D80"/>
  <c r="G80"/>
  <c r="H80"/>
  <c r="J80"/>
  <c r="I90"/>
  <c r="D91"/>
  <c r="F71" i="4"/>
  <c r="F74"/>
  <c r="D80"/>
  <c r="D23" i="1" l="1"/>
  <c r="I82"/>
  <c r="I86" s="1"/>
  <c r="H82"/>
  <c r="J82"/>
  <c r="J84" s="1"/>
  <c r="J87" s="1"/>
  <c r="D45"/>
  <c r="D82" s="1"/>
  <c r="I91"/>
  <c r="E80"/>
  <c r="E82" s="1"/>
  <c r="E73" i="4"/>
  <c r="F73" s="1"/>
  <c r="F27"/>
  <c r="F82" i="1" l="1"/>
  <c r="D86"/>
  <c r="E5" i="5"/>
  <c r="I5" s="1"/>
  <c r="D85" i="1" l="1"/>
  <c r="F83"/>
  <c r="E89"/>
  <c r="F89" s="1"/>
  <c r="F90" s="1"/>
  <c r="F87"/>
  <c r="F9" i="5"/>
  <c r="J80" i="4"/>
  <c r="H80"/>
  <c r="G80"/>
  <c r="F79"/>
  <c r="E77"/>
  <c r="E76"/>
  <c r="I80"/>
  <c r="F75"/>
  <c r="E75" s="1"/>
  <c r="F72"/>
  <c r="I70"/>
  <c r="H70"/>
  <c r="G70"/>
  <c r="E70"/>
  <c r="D70"/>
  <c r="J69"/>
  <c r="J70" s="1"/>
  <c r="F68"/>
  <c r="F67"/>
  <c r="F66"/>
  <c r="F65"/>
  <c r="F64"/>
  <c r="F63"/>
  <c r="F62"/>
  <c r="H61"/>
  <c r="G61"/>
  <c r="E61"/>
  <c r="D61"/>
  <c r="F60"/>
  <c r="F61" s="1"/>
  <c r="I59"/>
  <c r="H59"/>
  <c r="E59"/>
  <c r="D59"/>
  <c r="J58"/>
  <c r="J59" s="1"/>
  <c r="F56"/>
  <c r="I55"/>
  <c r="H55"/>
  <c r="G55"/>
  <c r="F52"/>
  <c r="F51"/>
  <c r="F50"/>
  <c r="J49"/>
  <c r="J55" s="1"/>
  <c r="E48"/>
  <c r="D48"/>
  <c r="D55" s="1"/>
  <c r="F47"/>
  <c r="I45"/>
  <c r="H45"/>
  <c r="G45"/>
  <c r="E45"/>
  <c r="J44"/>
  <c r="F40"/>
  <c r="F39"/>
  <c r="F43"/>
  <c r="F42"/>
  <c r="F41"/>
  <c r="F38"/>
  <c r="F37"/>
  <c r="D36"/>
  <c r="F36" s="1"/>
  <c r="F35"/>
  <c r="F34"/>
  <c r="F33"/>
  <c r="F32"/>
  <c r="D31"/>
  <c r="F30"/>
  <c r="D29"/>
  <c r="F29" s="1"/>
  <c r="F28"/>
  <c r="F26"/>
  <c r="F25"/>
  <c r="F24"/>
  <c r="E23"/>
  <c r="F22"/>
  <c r="F21"/>
  <c r="F20"/>
  <c r="F19"/>
  <c r="F18"/>
  <c r="F17"/>
  <c r="F16"/>
  <c r="F15"/>
  <c r="F14"/>
  <c r="F13"/>
  <c r="F12"/>
  <c r="F80" l="1"/>
  <c r="G82"/>
  <c r="G89" i="1"/>
  <c r="J82" i="4"/>
  <c r="J84" s="1"/>
  <c r="E55"/>
  <c r="F48"/>
  <c r="F55" s="1"/>
  <c r="F59"/>
  <c r="D23"/>
  <c r="D45" s="1"/>
  <c r="D82" s="1"/>
  <c r="F70"/>
  <c r="E80"/>
  <c r="H82"/>
  <c r="I82"/>
  <c r="F31"/>
  <c r="F23" s="1"/>
  <c r="E82" l="1"/>
  <c r="F82"/>
  <c r="D85" l="1"/>
  <c r="C9" i="2" l="1"/>
  <c r="D5"/>
  <c r="D6"/>
  <c r="D7"/>
  <c r="D4"/>
  <c r="E12" i="4" l="1"/>
  <c r="E12" i="1"/>
</calcChain>
</file>

<file path=xl/sharedStrings.xml><?xml version="1.0" encoding="utf-8"?>
<sst xmlns="http://schemas.openxmlformats.org/spreadsheetml/2006/main" count="224" uniqueCount="152">
  <si>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</si>
  <si>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</si>
  <si>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</si>
  <si>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</si>
  <si>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</si>
  <si>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</si>
  <si>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</si>
  <si>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</si>
  <si>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</si>
  <si>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</si>
  <si>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</si>
  <si>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</si>
  <si>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</si>
  <si>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</si>
  <si>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</si>
  <si>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</si>
  <si>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</si>
  <si>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</si>
  <si>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</si>
  <si>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</si>
  <si>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</si>
  <si>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</si>
  <si>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</si>
  <si>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</si>
  <si>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</si>
  <si>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</si>
  <si>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</si>
  <si>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</si>
  <si>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</si>
  <si>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</si>
  <si>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</si>
  <si>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</si>
  <si>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</si>
  <si>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</si>
  <si>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</si>
  <si>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</si>
  <si>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</si>
  <si>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</si>
  <si>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</si>
  <si>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</si>
  <si>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</si>
  <si>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</si>
  <si>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</si>
  <si>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</si>
  <si>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</si>
  <si>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</si>
  <si>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</si>
  <si>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</si>
  <si>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</si>
  <si>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</si>
  <si>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</si>
  <si>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</si>
  <si>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</si>
  <si>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</si>
  <si>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</si>
  <si>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</si>
  <si>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</si>
  <si>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</si>
  <si>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</si>
  <si>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</si>
  <si>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</si>
  <si>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</si>
  <si>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</si>
  <si>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</si>
  <si>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</si>
  <si>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</si>
  <si>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</si>
  <si>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</si>
  <si>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</si>
  <si>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</si>
  <si>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</si>
  <si>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</si>
  <si>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</si>
  <si>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</si>
  <si>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г.Златоуст, ул.им.К.Маркса, д.28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</si>
  <si>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</si>
  <si>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рриобретение нетканого геотекстиля, восстановление освещения вдоль беговой дорожки 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</si>
  <si>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</si>
  <si>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</si>
  <si>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</si>
  <si>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</si>
  <si>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</si>
  <si>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</si>
  <si>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</si>
  <si>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ремонт и противопожарнные мероприятия 2901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</si>
  <si>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</si>
  <si>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</si>
  <si>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</si>
  <si>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</si>
  <si>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</si>
  <si>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</si>
  <si>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</si>
  <si>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</si>
  <si>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>установка шлагбаума на стадионе Булат                              г. Златоуст, ул. Спортивная, 1А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</si>
  <si>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</si>
  <si>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</si>
  <si>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</si>
  <si>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</si>
  <si>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благоустройство территории (расширение выхода со стадиона лыжных трасс), адрес: Челябинская область, г. Златоуст, ул. Спортивная, 1К</t>
  </si>
  <si>
    <t>благоустройство территории (устройство парковки спец.техники (Матч ТВ) на лыжном стадионе), адрес: Челябинская область, г. Златоуст, ул. Спортивная, 1К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</si>
  <si>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</si>
  <si>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</si>
  <si>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</si>
  <si>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</si>
  <si>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</si>
  <si>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</si>
  <si>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</si>
  <si>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</si>
  <si>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</si>
  <si>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</si>
  <si>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</si>
  <si>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>Замена линолиума,утепление теплотрассы, составление сметной документации по адресу: г.Златоуст, ул. им. Н.П. Полетаева, д. 9А.</t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</si>
  <si>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</si>
  <si>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</si>
  <si>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>Осуществление технического надзора за выполнением работ. 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</t>
  </si>
  <si>
    <t>Разработка проектно-сметной документации ПО благоустройству территории на лыжном стадионе, расположенного по адресу: г. Златоуст, ул. Спортивная 1К</t>
  </si>
  <si>
    <t>- устройство сенохранилища (чистка карьера, работа спецтехники)</t>
  </si>
  <si>
    <t>- оказание услуг по проведению повторной государственной экспертизы проектной документации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</si>
  <si>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 проектной документации на объекте МАУДО СШОР № 1, расположенном ко адресу: г. Златоуст, ул. Спортивная, 1К 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</si>
  <si>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адресу. Златоуст, ул. им. И.В. Панфилова, д. 2</t>
  </si>
  <si>
    <t xml:space="preserve"> Замена оконных блоков по адресу: г. Златоуст, ул. Кусинское шоссе, д.1б 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</si>
  <si>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</si>
  <si>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</si>
  <si>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</si>
  <si>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Антитеррорис- тические мероприятия., руб.</t>
  </si>
  <si>
    <t xml:space="preserve">Замена санитарно-технического оборудования. Отделка стен в душевой и туалетах. Ремонт пола в душевой и туалетах. Замена дверей. Установка перегородок. Электромонтажные работы. Замена отопления в душевой. г. Златоуст ул. им. И.В. Панфилова, 2
</t>
  </si>
  <si>
    <t xml:space="preserve"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Ю.А. Гагарина, 3м/р, д. 25
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</si>
  <si>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им. П.А. Румянцева, д. 113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</si>
  <si>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им. П.А. Румянцева, д. 113, ул. им. И.И.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</si>
  <si>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им. П.А. Румянцева, д. 113, ул. им. И.И. Шишкина, д. 17</t>
  </si>
  <si>
    <t>- облицовка подпорной стенки пешеходной дорожки со стороны стадиона (вдоль трибун, АСК, стадиона)</t>
  </si>
  <si>
    <t>-благоустройство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</si>
  <si>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</t>
  </si>
  <si>
    <t>Замене розлива системы отопления и установка радиаторов отопления, проверка сметной документации по адресу: г. Златоуст, ул. М.С. Урицкого, д. 36а</t>
  </si>
  <si>
    <t xml:space="preserve">Ремонт хладоустановки спортивной арены ФОК «Таганай», г. Златоуст, пр. Мира, 45 </t>
  </si>
  <si>
    <t>благоустройство территории (устройство водоотведения и асфальтирования на территории лыжного стадиона), адрес: Челябинская область,              г. Златоуст, ул. Спортивная, 1К</t>
  </si>
  <si>
    <t>-возведение временного объекта пешеходного тоннеля на лыжном стадионе им. С.И. Ишмуратовой  по адресу: Челябинская область                   г. Златоуст, квартал №152 Златоустовского участкового лесничества ОГУ «Миасское лесничество»</t>
  </si>
  <si>
    <t>Ремонт ограждения с обустройством тротуаров                   г. Златоуст пр. им. Ю.А. Гагарина, 5 линия, д. 3в</t>
  </si>
  <si>
    <t>Противопожарные мероприятия, руб.</t>
  </si>
  <si>
    <t xml:space="preserve">Технический надзор за выполнением работ по устройству дренажной системы на объекте МАУДО СШ№3, находящегося по адресу: г.Златоуст, пр. им. Ю.А. Гагарина, 5линия, д. 3В.                 </t>
  </si>
  <si>
    <t>Ремонт помещений по адресу: г. Златоуст, пр. Мира, д. 45</t>
  </si>
  <si>
    <t xml:space="preserve">Реконструкция футбольного поля с укладкой инскусственного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</si>
  <si>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Проведение ремонта спортзала школы, ремонт вентиляции спортзала по аадресу: г. Златоуст, проспект им. Ю.А. Гагарина, 5 линия, д. 3В</t>
  </si>
  <si>
    <t>ИТОГО по Муниципальному бюджетному учреждению дополнительного образования «Спортивная школа № 4»</t>
  </si>
  <si>
    <t>Ремонт пола спортивного зала по адресу: г. Златоуст, ул. им. В.И. Ленина, д. 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</si>
  <si>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                    г. Златоуст, ул. им. И.И. Шишкина, д. 17</t>
  </si>
  <si>
    <t>Ремонтные работы на объекте Лыжно-биатлонный комплекс им. С.И. Ишмуратовой по адресу: г. Златоуст, ул. Спортивная, 1К, в том числе:</t>
  </si>
  <si>
    <t>Муниципальное автономное учреждение дополнительного образования «Спортивная школа              № 3 Златоустовского городского округа»</t>
  </si>
  <si>
    <t>Муниципальное бюджетное учреждение дополнительного образования «Спортивная школа               № 4»</t>
  </si>
  <si>
    <t>5</t>
  </si>
  <si>
    <t>6</t>
  </si>
  <si>
    <t xml:space="preserve">ПРИЛОЖЕНИЕ
Утверждено
распоряжением Администрации
Златоустовского городского округа
от 11.12.2023 г. № 3958-р/АДМ
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</si>
</sst>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 applyAlignment="1">
      <alignment horizontal="justify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 applyProtection="1">
      <alignment horizontal="right" vertical="center" wrapText="1"/>
      <protection locked="0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9" fillId="0" borderId="0" xfId="0" applyNumberFormat="1" applyFont="1"/>
    <xf numFmtId="0" fontId="19" fillId="0" borderId="5" xfId="0" applyFont="1" applyBorder="1" applyAlignment="1">
      <alignment horizontal="center"/>
    </xf>
    <xf numFmtId="4" fontId="19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/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justify" wrapText="1"/>
    </xf>
    <xf numFmtId="4" fontId="3" fillId="0" borderId="1" xfId="0" applyNumberFormat="1" applyFont="1" applyBorder="1" applyAlignment="1">
      <alignment horizontal="justify" wrapText="1"/>
    </xf>
    <xf numFmtId="49" fontId="3" fillId="0" borderId="1" xfId="0" applyNumberFormat="1" applyFont="1" applyBorder="1" applyAlignment="1" applyProtection="1">
      <alignment horizontal="justify" wrapText="1"/>
      <protection locked="0"/>
    </xf>
    <xf numFmtId="49" fontId="3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wrapText="1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4" fontId="1" fillId="0" borderId="1" xfId="0" applyNumberFormat="1" applyFont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1" fillId="3" borderId="1" xfId="0" applyNumberFormat="1" applyFont="1" applyFill="1" applyBorder="1" applyAlignment="1">
      <alignment horizontal="center" wrapText="1"/>
    </xf>
    <xf numFmtId="0" fontId="17" fillId="3" borderId="1" xfId="0" applyFont="1" applyFill="1" applyBorder="1"/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6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left" vertical="center" wrapText="1"/>
      <protection locked="0"/>
    </xf>
    <xf numFmtId="0" fontId="0" fillId="3" borderId="7" xfId="0" applyFont="1" applyFill="1" applyBorder="1" applyAlignment="1" applyProtection="1">
      <alignment horizontal="left" vertical="center" wrapText="1"/>
      <protection locked="0"/>
    </xf>
    <xf numFmtId="4" fontId="3" fillId="3" borderId="6" xfId="0" applyNumberFormat="1" applyFont="1" applyFill="1" applyBorder="1" applyAlignment="1">
      <alignment horizontal="justify" wrapText="1"/>
    </xf>
    <xf numFmtId="0" fontId="0" fillId="3" borderId="5" xfId="0" applyFont="1" applyFill="1" applyBorder="1" applyAlignment="1">
      <alignment horizontal="justify" wrapText="1"/>
    </xf>
    <xf numFmtId="0" fontId="0" fillId="3" borderId="7" xfId="0" applyFont="1" applyFill="1" applyBorder="1" applyAlignment="1">
      <alignment horizontal="justify" wrapText="1"/>
    </xf>
    <xf numFmtId="4" fontId="19" fillId="3" borderId="6" xfId="0" applyNumberFormat="1" applyFont="1" applyFill="1" applyBorder="1" applyAlignment="1">
      <alignment horizontal="center" wrapText="1"/>
    </xf>
    <xf numFmtId="4" fontId="19" fillId="3" borderId="7" xfId="0" applyNumberFormat="1" applyFont="1" applyFill="1" applyBorder="1" applyAlignment="1">
      <alignment horizont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4" fontId="1" fillId="3" borderId="0" xfId="0" applyNumberFormat="1" applyFont="1" applyFill="1" applyAlignment="1">
      <alignment horizontal="center" wrapText="1"/>
    </xf>
    <xf numFmtId="0" fontId="0" fillId="3" borderId="0" xfId="0" applyFill="1"/>
    <xf numFmtId="4" fontId="16" fillId="3" borderId="0" xfId="0" applyNumberFormat="1" applyFont="1" applyFill="1" applyAlignment="1">
      <alignment horizontal="center" wrapText="1"/>
    </xf>
    <xf numFmtId="4" fontId="16" fillId="3" borderId="0" xfId="0" applyNumberFormat="1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wrapText="1"/>
    </xf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abSelected="1" workbookViewId="0">
      <selection activeCell="F11" sqref="F11"/>
    </sheetView>
  </sheetViews>
  <sheetFormatPr defaultColWidth="9.28515625" defaultRowHeight="18.75"/>
  <cols>
    <col min="1" max="1" width="5.7109375" style="28" customWidth="1"/>
    <col min="2" max="2" width="22" style="28" customWidth="1"/>
    <col min="3" max="3" width="49.7109375" style="5" customWidth="1"/>
    <col min="4" max="4" width="23.28515625" style="28" hidden="1" customWidth="1"/>
    <col min="5" max="5" width="21.28515625" style="28" hidden="1" customWidth="1"/>
    <col min="6" max="6" width="23.28515625" style="85" bestFit="1" customWidth="1"/>
    <col min="7" max="7" width="25.28515625" style="56" customWidth="1"/>
    <col min="8" max="8" width="21.28515625" style="56" hidden="1" customWidth="1"/>
    <col min="9" max="9" width="20.7109375" style="56" hidden="1" customWidth="1"/>
    <col min="10" max="10" width="19.5703125" style="56" bestFit="1" customWidth="1"/>
    <col min="11" max="11" width="12.42578125" style="28" bestFit="1" customWidth="1"/>
    <col min="12" max="12" width="10" style="28" bestFit="1" customWidth="1"/>
    <col min="13" max="13" width="11.42578125" style="28" bestFit="1" customWidth="1"/>
    <col min="14" max="14" width="12.42578125" style="28" bestFit="1" customWidth="1"/>
    <col min="15" max="16384" width="9.28515625" style="28"/>
  </cols>
  <sheetData>
    <row r="1" spans="1:10" ht="34.15" customHeight="1">
      <c r="D1" s="139" t="s">
        <v>151</v>
      </c>
      <c r="E1" s="140"/>
      <c r="F1" s="140"/>
      <c r="G1" s="140"/>
      <c r="H1" s="140"/>
      <c r="I1" s="140"/>
      <c r="J1" s="140"/>
    </row>
    <row r="2" spans="1:10" ht="27" customHeight="1">
      <c r="D2" s="140"/>
      <c r="E2" s="140"/>
      <c r="F2" s="140"/>
      <c r="G2" s="140"/>
      <c r="H2" s="140"/>
      <c r="I2" s="140"/>
      <c r="J2" s="140"/>
    </row>
    <row r="3" spans="1:10" ht="25.9" customHeight="1">
      <c r="D3" s="140"/>
      <c r="E3" s="140"/>
      <c r="F3" s="140"/>
      <c r="G3" s="140"/>
      <c r="H3" s="140"/>
      <c r="I3" s="140"/>
      <c r="J3" s="140"/>
    </row>
    <row r="4" spans="1:10" ht="26.25" customHeight="1">
      <c r="D4" s="140"/>
      <c r="E4" s="140"/>
      <c r="F4" s="140"/>
      <c r="G4" s="140"/>
      <c r="H4" s="140"/>
      <c r="I4" s="140"/>
      <c r="J4" s="140"/>
    </row>
    <row r="5" spans="1:10" ht="26.45" customHeight="1">
      <c r="D5" s="140"/>
      <c r="E5" s="140"/>
      <c r="F5" s="140"/>
      <c r="G5" s="140"/>
      <c r="H5" s="140"/>
      <c r="I5" s="140"/>
      <c r="J5" s="140"/>
    </row>
    <row r="6" spans="1:10">
      <c r="A6" s="55"/>
      <c r="D6" s="140"/>
      <c r="E6" s="140"/>
      <c r="F6" s="140"/>
      <c r="G6" s="140"/>
      <c r="H6" s="140"/>
      <c r="I6" s="140"/>
      <c r="J6" s="140"/>
    </row>
    <row r="7" spans="1:10" hidden="1">
      <c r="A7" s="56"/>
    </row>
    <row r="8" spans="1:10" ht="94.5" customHeight="1">
      <c r="A8" s="137" t="s">
        <v>38</v>
      </c>
      <c r="B8" s="137"/>
      <c r="C8" s="137"/>
      <c r="D8" s="137"/>
      <c r="E8" s="137"/>
      <c r="F8" s="137"/>
      <c r="G8" s="137"/>
      <c r="H8" s="137"/>
      <c r="I8" s="138"/>
      <c r="J8" s="138"/>
    </row>
    <row r="9" spans="1:10">
      <c r="A9" s="143"/>
      <c r="B9" s="143"/>
      <c r="C9" s="143"/>
      <c r="D9" s="143"/>
      <c r="E9" s="143"/>
      <c r="F9" s="143"/>
      <c r="G9" s="143"/>
      <c r="H9" s="144"/>
    </row>
    <row r="10" spans="1:10" ht="18" hidden="1" customHeight="1">
      <c r="A10" s="145" t="s">
        <v>4</v>
      </c>
      <c r="B10" s="141" t="s">
        <v>5</v>
      </c>
      <c r="C10" s="148" t="s">
        <v>6</v>
      </c>
      <c r="D10" s="150" t="s">
        <v>79</v>
      </c>
      <c r="E10" s="151"/>
      <c r="F10" s="86"/>
      <c r="G10" s="128" t="s">
        <v>138</v>
      </c>
      <c r="H10" s="135" t="s">
        <v>81</v>
      </c>
      <c r="I10" s="136"/>
      <c r="J10" s="89"/>
    </row>
    <row r="11" spans="1:10" ht="80.25" customHeight="1">
      <c r="A11" s="146"/>
      <c r="B11" s="147"/>
      <c r="C11" s="149"/>
      <c r="D11" s="33" t="s">
        <v>73</v>
      </c>
      <c r="E11" s="57" t="s">
        <v>69</v>
      </c>
      <c r="F11" s="77" t="s">
        <v>95</v>
      </c>
      <c r="G11" s="129"/>
      <c r="H11" s="90" t="s">
        <v>82</v>
      </c>
      <c r="I11" s="91" t="s">
        <v>69</v>
      </c>
      <c r="J11" s="91" t="s">
        <v>124</v>
      </c>
    </row>
    <row r="12" spans="1:10" ht="123.4" customHeight="1">
      <c r="A12" s="133">
        <v>1</v>
      </c>
      <c r="B12" s="131" t="s">
        <v>7</v>
      </c>
      <c r="C12" s="96" t="s">
        <v>125</v>
      </c>
      <c r="D12" s="64">
        <v>689021.22</v>
      </c>
      <c r="E12" s="64">
        <f ca="1">E12:E65</f>
        <v>0</v>
      </c>
      <c r="F12" s="78">
        <f>D12</f>
        <v>689021.22</v>
      </c>
      <c r="G12" s="92"/>
      <c r="H12" s="92"/>
      <c r="I12" s="89"/>
      <c r="J12" s="89"/>
    </row>
    <row r="13" spans="1:10" ht="111">
      <c r="A13" s="134"/>
      <c r="B13" s="132"/>
      <c r="C13" s="96" t="s">
        <v>126</v>
      </c>
      <c r="D13" s="64">
        <v>1116156.43</v>
      </c>
      <c r="E13" s="64"/>
      <c r="F13" s="78">
        <f t="shared" ref="F13:F20" si="0">D13</f>
        <v>1116156.43</v>
      </c>
      <c r="G13" s="92"/>
      <c r="H13" s="92"/>
      <c r="I13" s="89"/>
      <c r="J13" s="89"/>
    </row>
    <row r="14" spans="1:10" ht="79.5">
      <c r="A14" s="134"/>
      <c r="B14" s="132"/>
      <c r="C14" s="96" t="s">
        <v>10</v>
      </c>
      <c r="D14" s="64">
        <v>160444.31</v>
      </c>
      <c r="E14" s="64"/>
      <c r="F14" s="78">
        <f t="shared" si="0"/>
        <v>160444.31</v>
      </c>
      <c r="G14" s="92"/>
      <c r="H14" s="92"/>
      <c r="I14" s="89"/>
      <c r="J14" s="89"/>
    </row>
    <row r="15" spans="1:10" ht="79.5">
      <c r="A15" s="134"/>
      <c r="B15" s="132"/>
      <c r="C15" s="96" t="s">
        <v>127</v>
      </c>
      <c r="D15" s="64">
        <v>207475.77</v>
      </c>
      <c r="E15" s="64"/>
      <c r="F15" s="78">
        <f t="shared" si="0"/>
        <v>207475.77</v>
      </c>
      <c r="G15" s="92"/>
      <c r="H15" s="92"/>
      <c r="I15" s="89"/>
      <c r="J15" s="89"/>
    </row>
    <row r="16" spans="1:10" ht="79.5">
      <c r="A16" s="134"/>
      <c r="B16" s="132"/>
      <c r="C16" s="96" t="s">
        <v>145</v>
      </c>
      <c r="D16" s="64">
        <v>684602.27</v>
      </c>
      <c r="E16" s="64"/>
      <c r="F16" s="78">
        <f t="shared" si="0"/>
        <v>684602.27</v>
      </c>
      <c r="G16" s="92"/>
      <c r="H16" s="92"/>
      <c r="I16" s="89"/>
      <c r="J16" s="89"/>
    </row>
    <row r="17" spans="1:10" ht="79.5">
      <c r="A17" s="134"/>
      <c r="B17" s="132"/>
      <c r="C17" s="96" t="s">
        <v>128</v>
      </c>
      <c r="D17" s="64">
        <v>115200</v>
      </c>
      <c r="E17" s="64"/>
      <c r="F17" s="78">
        <f t="shared" si="0"/>
        <v>115200</v>
      </c>
      <c r="G17" s="92"/>
      <c r="H17" s="92"/>
      <c r="I17" s="89"/>
      <c r="J17" s="89"/>
    </row>
    <row r="18" spans="1:10" ht="79.5">
      <c r="A18" s="134"/>
      <c r="B18" s="132"/>
      <c r="C18" s="96" t="s">
        <v>129</v>
      </c>
      <c r="D18" s="64">
        <v>70000</v>
      </c>
      <c r="E18" s="64"/>
      <c r="F18" s="78">
        <f t="shared" si="0"/>
        <v>70000</v>
      </c>
      <c r="G18" s="92"/>
      <c r="H18" s="92"/>
      <c r="I18" s="89"/>
      <c r="J18" s="89"/>
    </row>
    <row r="19" spans="1:10" ht="63.75">
      <c r="A19" s="134"/>
      <c r="B19" s="132"/>
      <c r="C19" s="96" t="s">
        <v>15</v>
      </c>
      <c r="D19" s="64">
        <v>400000</v>
      </c>
      <c r="E19" s="64"/>
      <c r="F19" s="78">
        <f t="shared" si="0"/>
        <v>400000</v>
      </c>
      <c r="G19" s="92"/>
      <c r="H19" s="92"/>
      <c r="I19" s="89"/>
      <c r="J19" s="89"/>
    </row>
    <row r="20" spans="1:10" ht="63" customHeight="1">
      <c r="A20" s="134"/>
      <c r="B20" s="132"/>
      <c r="C20" s="96" t="s">
        <v>115</v>
      </c>
      <c r="D20" s="64">
        <v>1000000</v>
      </c>
      <c r="E20" s="64"/>
      <c r="F20" s="78">
        <f t="shared" si="0"/>
        <v>1000000</v>
      </c>
      <c r="G20" s="92"/>
      <c r="H20" s="92"/>
      <c r="I20" s="89"/>
      <c r="J20" s="89"/>
    </row>
    <row r="21" spans="1:10" ht="115.5" customHeight="1">
      <c r="A21" s="134"/>
      <c r="B21" s="132"/>
      <c r="C21" s="109" t="s">
        <v>91</v>
      </c>
      <c r="D21" s="64"/>
      <c r="E21" s="64">
        <v>111500</v>
      </c>
      <c r="F21" s="79">
        <f>E21</f>
        <v>111500</v>
      </c>
      <c r="G21" s="92"/>
      <c r="H21" s="92"/>
      <c r="I21" s="89"/>
      <c r="J21" s="89"/>
    </row>
    <row r="22" spans="1:10" ht="38.25" customHeight="1">
      <c r="A22" s="134"/>
      <c r="B22" s="132"/>
      <c r="C22" s="96" t="s">
        <v>92</v>
      </c>
      <c r="D22" s="64"/>
      <c r="E22" s="64">
        <v>635400</v>
      </c>
      <c r="F22" s="79">
        <f>E22</f>
        <v>635400</v>
      </c>
      <c r="G22" s="92"/>
      <c r="H22" s="92"/>
      <c r="I22" s="89"/>
      <c r="J22" s="89"/>
    </row>
    <row r="23" spans="1:10" ht="63">
      <c r="A23" s="134"/>
      <c r="B23" s="132"/>
      <c r="C23" s="109" t="s">
        <v>146</v>
      </c>
      <c r="D23" s="65">
        <f>SUM(D24:D38)</f>
        <v>71866799.999999985</v>
      </c>
      <c r="E23" s="65">
        <f t="shared" ref="E23" si="1">SUM(E24:E38)</f>
        <v>0</v>
      </c>
      <c r="F23" s="79">
        <f>SUM(F24:F40)</f>
        <v>84350150</v>
      </c>
      <c r="G23" s="92"/>
      <c r="H23" s="92"/>
      <c r="I23" s="89"/>
      <c r="J23" s="89"/>
    </row>
    <row r="24" spans="1:10" ht="48">
      <c r="A24" s="134"/>
      <c r="B24" s="132"/>
      <c r="C24" s="96" t="s">
        <v>17</v>
      </c>
      <c r="D24" s="64">
        <v>14827000</v>
      </c>
      <c r="E24" s="64"/>
      <c r="F24" s="79">
        <f>D24</f>
        <v>14827000</v>
      </c>
      <c r="G24" s="92"/>
      <c r="H24" s="92"/>
      <c r="I24" s="89"/>
      <c r="J24" s="89"/>
    </row>
    <row r="25" spans="1:10" ht="32.25">
      <c r="A25" s="134"/>
      <c r="B25" s="132"/>
      <c r="C25" s="96" t="s">
        <v>18</v>
      </c>
      <c r="D25" s="64">
        <v>843000</v>
      </c>
      <c r="E25" s="64"/>
      <c r="F25" s="79">
        <f t="shared" ref="F25:F43" si="2">D25</f>
        <v>843000</v>
      </c>
      <c r="G25" s="92"/>
      <c r="H25" s="92"/>
      <c r="I25" s="89"/>
      <c r="J25" s="89"/>
    </row>
    <row r="26" spans="1:10" ht="48">
      <c r="A26" s="134"/>
      <c r="B26" s="132"/>
      <c r="C26" s="97" t="s">
        <v>130</v>
      </c>
      <c r="D26" s="64">
        <v>9578000</v>
      </c>
      <c r="E26" s="64"/>
      <c r="F26" s="79">
        <f t="shared" si="2"/>
        <v>9578000</v>
      </c>
      <c r="G26" s="92"/>
      <c r="H26" s="92"/>
      <c r="I26" s="89"/>
      <c r="J26" s="89"/>
    </row>
    <row r="27" spans="1:10" ht="48">
      <c r="A27" s="134"/>
      <c r="B27" s="132"/>
      <c r="C27" s="96" t="s">
        <v>20</v>
      </c>
      <c r="D27" s="64">
        <v>21743179.129999999</v>
      </c>
      <c r="E27" s="64"/>
      <c r="F27" s="79">
        <f>D27-12038150</f>
        <v>9705029.129999999</v>
      </c>
      <c r="G27" s="92"/>
      <c r="H27" s="92"/>
      <c r="I27" s="89"/>
      <c r="J27" s="89"/>
    </row>
    <row r="28" spans="1:10" ht="63.75">
      <c r="A28" s="134"/>
      <c r="B28" s="132"/>
      <c r="C28" s="96" t="s">
        <v>98</v>
      </c>
      <c r="D28" s="64">
        <v>7517000</v>
      </c>
      <c r="E28" s="64"/>
      <c r="F28" s="79">
        <f t="shared" si="2"/>
        <v>7517000</v>
      </c>
      <c r="G28" s="92"/>
      <c r="H28" s="92"/>
      <c r="I28" s="89"/>
      <c r="J28" s="89"/>
    </row>
    <row r="29" spans="1:10" ht="32.25">
      <c r="A29" s="134"/>
      <c r="B29" s="132"/>
      <c r="C29" s="96" t="s">
        <v>22</v>
      </c>
      <c r="D29" s="64">
        <f>105000+6187.47</f>
        <v>111187.47</v>
      </c>
      <c r="E29" s="64"/>
      <c r="F29" s="79">
        <f t="shared" si="2"/>
        <v>111187.47</v>
      </c>
      <c r="G29" s="92"/>
      <c r="H29" s="92"/>
      <c r="I29" s="89"/>
      <c r="J29" s="89"/>
    </row>
    <row r="30" spans="1:10" ht="79.5">
      <c r="A30" s="134"/>
      <c r="B30" s="132"/>
      <c r="C30" s="96" t="s">
        <v>135</v>
      </c>
      <c r="D30" s="64">
        <v>2133000</v>
      </c>
      <c r="E30" s="64"/>
      <c r="F30" s="79">
        <f t="shared" si="2"/>
        <v>2133000</v>
      </c>
      <c r="G30" s="92"/>
      <c r="H30" s="92"/>
      <c r="I30" s="89"/>
      <c r="J30" s="89"/>
    </row>
    <row r="31" spans="1:10" ht="32.25">
      <c r="A31" s="134"/>
      <c r="B31" s="132"/>
      <c r="C31" s="96" t="s">
        <v>24</v>
      </c>
      <c r="D31" s="64">
        <f>66000+288339.32</f>
        <v>354339.32</v>
      </c>
      <c r="E31" s="64"/>
      <c r="F31" s="79">
        <f t="shared" si="2"/>
        <v>354339.32</v>
      </c>
      <c r="G31" s="92"/>
      <c r="H31" s="92"/>
      <c r="I31" s="89"/>
      <c r="J31" s="89"/>
    </row>
    <row r="32" spans="1:10" ht="32.25">
      <c r="A32" s="134"/>
      <c r="B32" s="132"/>
      <c r="C32" s="96" t="s">
        <v>116</v>
      </c>
      <c r="D32" s="64">
        <v>1538000</v>
      </c>
      <c r="E32" s="64"/>
      <c r="F32" s="79">
        <f t="shared" si="2"/>
        <v>1538000</v>
      </c>
      <c r="G32" s="92"/>
      <c r="H32" s="92"/>
      <c r="I32" s="89"/>
      <c r="J32" s="89"/>
    </row>
    <row r="33" spans="1:10" ht="63.75">
      <c r="A33" s="134"/>
      <c r="B33" s="132"/>
      <c r="C33" s="96" t="s">
        <v>99</v>
      </c>
      <c r="D33" s="64">
        <v>6667000</v>
      </c>
      <c r="E33" s="64"/>
      <c r="F33" s="79">
        <f t="shared" si="2"/>
        <v>6667000</v>
      </c>
      <c r="G33" s="92"/>
      <c r="H33" s="92"/>
      <c r="I33" s="89"/>
      <c r="J33" s="89"/>
    </row>
    <row r="34" spans="1:10" ht="32.25">
      <c r="A34" s="134"/>
      <c r="B34" s="132"/>
      <c r="C34" s="96" t="s">
        <v>27</v>
      </c>
      <c r="D34" s="64">
        <v>2224000</v>
      </c>
      <c r="E34" s="64"/>
      <c r="F34" s="79">
        <f t="shared" si="2"/>
        <v>2224000</v>
      </c>
      <c r="G34" s="92"/>
      <c r="H34" s="92"/>
      <c r="I34" s="89"/>
      <c r="J34" s="89"/>
    </row>
    <row r="35" spans="1:10" ht="158.25">
      <c r="A35" s="134"/>
      <c r="B35" s="132"/>
      <c r="C35" s="96" t="s">
        <v>117</v>
      </c>
      <c r="D35" s="64">
        <v>383670.02</v>
      </c>
      <c r="E35" s="64"/>
      <c r="F35" s="79">
        <f t="shared" si="2"/>
        <v>383670.02</v>
      </c>
      <c r="G35" s="92"/>
      <c r="H35" s="92"/>
      <c r="I35" s="89"/>
      <c r="J35" s="89"/>
    </row>
    <row r="36" spans="1:10" ht="32.25">
      <c r="A36" s="134"/>
      <c r="B36" s="132"/>
      <c r="C36" s="96" t="s">
        <v>28</v>
      </c>
      <c r="D36" s="64">
        <f>4625620.87-198900-6187.47-288339.32-245300-383670.02</f>
        <v>3503224.0600000005</v>
      </c>
      <c r="E36" s="64"/>
      <c r="F36" s="79">
        <f>D36</f>
        <v>3503224.0600000005</v>
      </c>
      <c r="G36" s="92"/>
      <c r="H36" s="92"/>
      <c r="I36" s="89"/>
      <c r="J36" s="89"/>
    </row>
    <row r="37" spans="1:10" ht="78.75">
      <c r="A37" s="134"/>
      <c r="B37" s="132"/>
      <c r="C37" s="98" t="s">
        <v>51</v>
      </c>
      <c r="D37" s="64">
        <v>198900</v>
      </c>
      <c r="E37" s="64"/>
      <c r="F37" s="79">
        <f t="shared" si="2"/>
        <v>198900</v>
      </c>
      <c r="G37" s="92"/>
      <c r="H37" s="92"/>
      <c r="I37" s="89"/>
      <c r="J37" s="89"/>
    </row>
    <row r="38" spans="1:10" ht="63">
      <c r="A38" s="134"/>
      <c r="B38" s="132"/>
      <c r="C38" s="98" t="s">
        <v>50</v>
      </c>
      <c r="D38" s="64">
        <v>245300</v>
      </c>
      <c r="E38" s="64"/>
      <c r="F38" s="79">
        <f t="shared" si="2"/>
        <v>245300</v>
      </c>
      <c r="G38" s="92"/>
      <c r="H38" s="92"/>
      <c r="I38" s="89"/>
      <c r="J38" s="89"/>
    </row>
    <row r="39" spans="1:10" ht="94.5">
      <c r="A39" s="134"/>
      <c r="B39" s="132"/>
      <c r="C39" s="98" t="s">
        <v>136</v>
      </c>
      <c r="D39" s="64"/>
      <c r="E39" s="64">
        <v>15121500</v>
      </c>
      <c r="F39" s="79">
        <f>E39</f>
        <v>15121500</v>
      </c>
      <c r="G39" s="92"/>
      <c r="H39" s="92"/>
      <c r="I39" s="89"/>
      <c r="J39" s="89"/>
    </row>
    <row r="40" spans="1:10" ht="63">
      <c r="A40" s="134"/>
      <c r="B40" s="132"/>
      <c r="C40" s="98" t="s">
        <v>131</v>
      </c>
      <c r="D40" s="64"/>
      <c r="E40" s="64">
        <v>9400000</v>
      </c>
      <c r="F40" s="79">
        <f>E40</f>
        <v>9400000</v>
      </c>
      <c r="G40" s="92"/>
      <c r="H40" s="92"/>
      <c r="I40" s="89"/>
      <c r="J40" s="89"/>
    </row>
    <row r="41" spans="1:10" ht="111">
      <c r="A41" s="134"/>
      <c r="B41" s="132"/>
      <c r="C41" s="96" t="s">
        <v>118</v>
      </c>
      <c r="D41" s="66">
        <v>238500</v>
      </c>
      <c r="E41" s="66"/>
      <c r="F41" s="79">
        <f t="shared" si="2"/>
        <v>238500</v>
      </c>
      <c r="G41" s="92"/>
      <c r="H41" s="92"/>
      <c r="I41" s="89"/>
      <c r="J41" s="89"/>
    </row>
    <row r="42" spans="1:10" ht="111">
      <c r="A42" s="134"/>
      <c r="B42" s="132"/>
      <c r="C42" s="96" t="s">
        <v>132</v>
      </c>
      <c r="D42" s="64">
        <v>82000</v>
      </c>
      <c r="E42" s="64"/>
      <c r="F42" s="79">
        <f t="shared" si="2"/>
        <v>82000</v>
      </c>
      <c r="G42" s="92"/>
      <c r="H42" s="92"/>
      <c r="I42" s="89"/>
      <c r="J42" s="89"/>
    </row>
    <row r="43" spans="1:10" ht="126.75">
      <c r="A43" s="134"/>
      <c r="B43" s="132"/>
      <c r="C43" s="96" t="s">
        <v>119</v>
      </c>
      <c r="D43" s="64">
        <v>1600000</v>
      </c>
      <c r="E43" s="64"/>
      <c r="F43" s="79">
        <f t="shared" si="2"/>
        <v>1600000</v>
      </c>
      <c r="G43" s="92"/>
      <c r="H43" s="92"/>
      <c r="I43" s="89"/>
      <c r="J43" s="89"/>
    </row>
    <row r="44" spans="1:10" ht="31.5" customHeight="1">
      <c r="A44" s="116"/>
      <c r="B44" s="116"/>
      <c r="C44" s="96" t="s">
        <v>93</v>
      </c>
      <c r="D44" s="64"/>
      <c r="E44" s="64"/>
      <c r="F44" s="79"/>
      <c r="G44" s="92"/>
      <c r="H44" s="92"/>
      <c r="I44" s="71">
        <v>145500</v>
      </c>
      <c r="J44" s="71">
        <f>I44</f>
        <v>145500</v>
      </c>
    </row>
    <row r="45" spans="1:10" s="105" customFormat="1" ht="67.5" customHeight="1">
      <c r="A45" s="130" t="s">
        <v>56</v>
      </c>
      <c r="B45" s="130"/>
      <c r="C45" s="130"/>
      <c r="D45" s="64">
        <f>SUM(D12:D44)-D23</f>
        <v>78230199.999999985</v>
      </c>
      <c r="E45" s="64">
        <f>E40+E39+E22+E21</f>
        <v>25268400</v>
      </c>
      <c r="F45" s="79">
        <f>F12+F13+F14+F15+F16+F17+F18+F19+F20+F21+F22+F24+F25+F26+F27+F28+F29+F30+F31+F32+F33+F34+F35+F36+F37+F38+F41+F42+F43+F39+F40</f>
        <v>91460450</v>
      </c>
      <c r="G45" s="92">
        <f>G43+G42+G41+G23+G20+G19+G18+G17+G16+G15+G14+G13+G12</f>
        <v>0</v>
      </c>
      <c r="H45" s="92" t="e">
        <f>#REF!</f>
        <v>#REF!</v>
      </c>
      <c r="I45" s="92" t="e">
        <f>I44+#REF!</f>
        <v>#REF!</v>
      </c>
      <c r="J45" s="92">
        <f>J44</f>
        <v>145500</v>
      </c>
    </row>
    <row r="46" spans="1:10" ht="48">
      <c r="A46" s="117">
        <v>2</v>
      </c>
      <c r="B46" s="113" t="s">
        <v>147</v>
      </c>
      <c r="C46" s="99" t="s">
        <v>49</v>
      </c>
      <c r="D46" s="68">
        <v>0</v>
      </c>
      <c r="E46" s="68"/>
      <c r="F46" s="80"/>
      <c r="G46" s="91">
        <v>252352</v>
      </c>
      <c r="H46" s="71"/>
      <c r="I46" s="89"/>
      <c r="J46" s="89"/>
    </row>
    <row r="47" spans="1:10" ht="32.25">
      <c r="A47" s="118"/>
      <c r="B47" s="114"/>
      <c r="C47" s="99" t="s">
        <v>42</v>
      </c>
      <c r="D47" s="69">
        <v>454613.06</v>
      </c>
      <c r="E47" s="69"/>
      <c r="F47" s="81">
        <f>D47</f>
        <v>454613.06</v>
      </c>
      <c r="G47" s="91"/>
      <c r="H47" s="91"/>
      <c r="I47" s="89"/>
      <c r="J47" s="89"/>
    </row>
    <row r="48" spans="1:10" ht="48">
      <c r="A48" s="118"/>
      <c r="B48" s="114"/>
      <c r="C48" s="99" t="s">
        <v>43</v>
      </c>
      <c r="D48" s="69">
        <f>588000+830832.72</f>
        <v>1418832.72</v>
      </c>
      <c r="E48" s="69">
        <f>1200000+830900</f>
        <v>2030900</v>
      </c>
      <c r="F48" s="81">
        <f>E48+588000</f>
        <v>2618900</v>
      </c>
      <c r="G48" s="91"/>
      <c r="H48" s="91"/>
      <c r="I48" s="89"/>
      <c r="J48" s="89"/>
    </row>
    <row r="49" spans="1:10" ht="47.25">
      <c r="A49" s="118"/>
      <c r="B49" s="114"/>
      <c r="C49" s="101" t="s">
        <v>44</v>
      </c>
      <c r="D49" s="69">
        <v>0</v>
      </c>
      <c r="E49" s="69"/>
      <c r="F49" s="81"/>
      <c r="G49" s="91"/>
      <c r="H49" s="91">
        <v>1688400</v>
      </c>
      <c r="I49" s="89"/>
      <c r="J49" s="71">
        <f>H49</f>
        <v>1688400</v>
      </c>
    </row>
    <row r="50" spans="1:10" ht="32.25">
      <c r="A50" s="118"/>
      <c r="B50" s="114"/>
      <c r="C50" s="99" t="s">
        <v>137</v>
      </c>
      <c r="D50" s="69">
        <v>396400</v>
      </c>
      <c r="E50" s="69"/>
      <c r="F50" s="81">
        <f>D50</f>
        <v>396400</v>
      </c>
      <c r="G50" s="91"/>
      <c r="H50" s="91"/>
      <c r="I50" s="89"/>
      <c r="J50" s="89"/>
    </row>
    <row r="51" spans="1:10" ht="79.5">
      <c r="A51" s="118"/>
      <c r="B51" s="114"/>
      <c r="C51" s="99" t="s">
        <v>31</v>
      </c>
      <c r="D51" s="69">
        <v>9800</v>
      </c>
      <c r="E51" s="69"/>
      <c r="F51" s="81">
        <f>D51</f>
        <v>9800</v>
      </c>
      <c r="G51" s="91"/>
      <c r="H51" s="91"/>
      <c r="I51" s="89"/>
      <c r="J51" s="89"/>
    </row>
    <row r="52" spans="1:10" ht="32.25">
      <c r="A52" s="115"/>
      <c r="B52" s="115"/>
      <c r="C52" s="99" t="s">
        <v>120</v>
      </c>
      <c r="D52" s="69"/>
      <c r="E52" s="69">
        <v>240000</v>
      </c>
      <c r="F52" s="81">
        <f>E52</f>
        <v>240000</v>
      </c>
      <c r="G52" s="91"/>
      <c r="H52" s="91"/>
      <c r="I52" s="89"/>
      <c r="J52" s="89"/>
    </row>
    <row r="53" spans="1:10" ht="79.5">
      <c r="A53" s="116"/>
      <c r="B53" s="116"/>
      <c r="C53" s="99" t="s">
        <v>139</v>
      </c>
      <c r="D53" s="69"/>
      <c r="E53" s="69">
        <v>953600</v>
      </c>
      <c r="F53" s="81">
        <f>E53-F54</f>
        <v>12579.510000000009</v>
      </c>
      <c r="G53" s="91"/>
      <c r="H53" s="91"/>
      <c r="I53" s="89"/>
      <c r="J53" s="89"/>
    </row>
    <row r="54" spans="1:10" ht="32.25">
      <c r="A54" s="72"/>
      <c r="B54" s="72"/>
      <c r="C54" s="99" t="s">
        <v>144</v>
      </c>
      <c r="D54" s="69"/>
      <c r="E54" s="69"/>
      <c r="F54" s="81">
        <v>941020.49</v>
      </c>
      <c r="G54" s="91"/>
      <c r="H54" s="91"/>
      <c r="I54" s="89"/>
      <c r="J54" s="89"/>
    </row>
    <row r="55" spans="1:10" s="105" customFormat="1" ht="31.5" customHeight="1">
      <c r="A55" s="142" t="s">
        <v>57</v>
      </c>
      <c r="B55" s="142"/>
      <c r="C55" s="142"/>
      <c r="D55" s="69">
        <f>D51+D50+D49++D48+D47+D46</f>
        <v>2279645.7799999998</v>
      </c>
      <c r="E55" s="69">
        <f>E53+E52+E48</f>
        <v>3224500</v>
      </c>
      <c r="F55" s="81">
        <f>SUM(F46:F54)</f>
        <v>4673313.0600000005</v>
      </c>
      <c r="G55" s="91">
        <f>SUM(G46:G51)</f>
        <v>252352</v>
      </c>
      <c r="H55" s="91">
        <f>SUM(H46:H51)</f>
        <v>1688400</v>
      </c>
      <c r="I55" s="91">
        <f t="shared" ref="I55:J55" si="3">SUM(I46:I51)</f>
        <v>0</v>
      </c>
      <c r="J55" s="91">
        <f t="shared" si="3"/>
        <v>1688400</v>
      </c>
    </row>
    <row r="56" spans="1:10" ht="78.75" customHeight="1">
      <c r="A56" s="117" t="s">
        <v>53</v>
      </c>
      <c r="B56" s="113" t="s">
        <v>148</v>
      </c>
      <c r="C56" s="18" t="s">
        <v>133</v>
      </c>
      <c r="D56" s="69">
        <v>172478.65</v>
      </c>
      <c r="E56" s="69">
        <v>172500</v>
      </c>
      <c r="F56" s="81">
        <f>E56</f>
        <v>172500</v>
      </c>
      <c r="G56" s="91"/>
      <c r="H56" s="91"/>
      <c r="I56" s="89"/>
      <c r="J56" s="89"/>
    </row>
    <row r="57" spans="1:10" ht="63.75" customHeight="1">
      <c r="A57" s="115"/>
      <c r="B57" s="115"/>
      <c r="C57" s="18" t="s">
        <v>111</v>
      </c>
      <c r="D57" s="69"/>
      <c r="E57" s="69">
        <v>101640</v>
      </c>
      <c r="F57" s="81">
        <v>54040</v>
      </c>
      <c r="G57" s="91">
        <v>47600</v>
      </c>
      <c r="H57" s="91"/>
      <c r="I57" s="89"/>
      <c r="J57" s="89"/>
    </row>
    <row r="58" spans="1:10" ht="63" customHeight="1">
      <c r="A58" s="116"/>
      <c r="B58" s="116"/>
      <c r="C58" s="18" t="s">
        <v>78</v>
      </c>
      <c r="D58" s="69"/>
      <c r="E58" s="69"/>
      <c r="F58" s="81"/>
      <c r="G58" s="91"/>
      <c r="H58" s="91"/>
      <c r="I58" s="71">
        <v>54000</v>
      </c>
      <c r="J58" s="71">
        <f>I58</f>
        <v>54000</v>
      </c>
    </row>
    <row r="59" spans="1:10" s="105" customFormat="1" ht="31.5" customHeight="1">
      <c r="A59" s="130" t="s">
        <v>143</v>
      </c>
      <c r="B59" s="130"/>
      <c r="C59" s="130"/>
      <c r="D59" s="64">
        <f>D56</f>
        <v>172478.65</v>
      </c>
      <c r="E59" s="64">
        <f>E57+E56</f>
        <v>274140</v>
      </c>
      <c r="F59" s="79">
        <f>F57+F56</f>
        <v>226540</v>
      </c>
      <c r="G59" s="92">
        <f>G57</f>
        <v>47600</v>
      </c>
      <c r="H59" s="92">
        <f>H56</f>
        <v>0</v>
      </c>
      <c r="I59" s="102">
        <f>I58</f>
        <v>54000</v>
      </c>
      <c r="J59" s="102">
        <f>J58</f>
        <v>54000</v>
      </c>
    </row>
    <row r="60" spans="1:10" ht="138.75" customHeight="1">
      <c r="A60" s="60" t="s">
        <v>58</v>
      </c>
      <c r="B60" s="42" t="s">
        <v>55</v>
      </c>
      <c r="C60" s="18" t="s">
        <v>142</v>
      </c>
      <c r="D60" s="69">
        <v>2513555.94</v>
      </c>
      <c r="E60" s="69">
        <v>2513600</v>
      </c>
      <c r="F60" s="81">
        <f>E60</f>
        <v>2513600</v>
      </c>
      <c r="G60" s="91"/>
      <c r="H60" s="91"/>
      <c r="I60" s="89"/>
      <c r="J60" s="89"/>
    </row>
    <row r="61" spans="1:10" s="105" customFormat="1" ht="65.25" customHeight="1">
      <c r="A61" s="130" t="s">
        <v>104</v>
      </c>
      <c r="B61" s="130"/>
      <c r="C61" s="130"/>
      <c r="D61" s="64">
        <f>D60</f>
        <v>2513555.94</v>
      </c>
      <c r="E61" s="64">
        <f>E60</f>
        <v>2513600</v>
      </c>
      <c r="F61" s="79">
        <f>F60</f>
        <v>2513600</v>
      </c>
      <c r="G61" s="92">
        <f>G60</f>
        <v>0</v>
      </c>
      <c r="H61" s="92">
        <f>H60</f>
        <v>0</v>
      </c>
      <c r="I61" s="89"/>
      <c r="J61" s="89"/>
    </row>
    <row r="62" spans="1:10" ht="32.25">
      <c r="A62" s="117" t="s">
        <v>149</v>
      </c>
      <c r="B62" s="113" t="s">
        <v>32</v>
      </c>
      <c r="C62" s="99" t="s">
        <v>67</v>
      </c>
      <c r="D62" s="69">
        <v>75451</v>
      </c>
      <c r="E62" s="69"/>
      <c r="F62" s="81">
        <f>D62</f>
        <v>75451</v>
      </c>
      <c r="G62" s="88"/>
      <c r="H62" s="88"/>
      <c r="I62" s="89"/>
      <c r="J62" s="89"/>
    </row>
    <row r="63" spans="1:10" ht="48">
      <c r="A63" s="118"/>
      <c r="B63" s="114"/>
      <c r="C63" s="99" t="s">
        <v>68</v>
      </c>
      <c r="D63" s="69">
        <v>249492.38</v>
      </c>
      <c r="E63" s="69">
        <v>43897</v>
      </c>
      <c r="F63" s="81">
        <f>D63+E63</f>
        <v>293389.38</v>
      </c>
      <c r="G63" s="88"/>
      <c r="H63" s="88"/>
      <c r="I63" s="89"/>
      <c r="J63" s="89"/>
    </row>
    <row r="64" spans="1:10" ht="32.25">
      <c r="A64" s="118"/>
      <c r="B64" s="114"/>
      <c r="C64" s="99" t="s">
        <v>134</v>
      </c>
      <c r="D64" s="69">
        <v>215000</v>
      </c>
      <c r="E64" s="69">
        <v>321398</v>
      </c>
      <c r="F64" s="81">
        <f>D64+E64</f>
        <v>536398</v>
      </c>
      <c r="G64" s="88"/>
      <c r="H64" s="88"/>
      <c r="I64" s="89"/>
      <c r="J64" s="89"/>
    </row>
    <row r="65" spans="1:10" ht="52.5" customHeight="1">
      <c r="A65" s="118"/>
      <c r="B65" s="114"/>
      <c r="C65" s="99" t="s">
        <v>46</v>
      </c>
      <c r="D65" s="69">
        <v>505000</v>
      </c>
      <c r="E65" s="69"/>
      <c r="F65" s="81">
        <f t="shared" ref="F65" si="4">D65</f>
        <v>505000</v>
      </c>
      <c r="G65" s="88"/>
      <c r="H65" s="88"/>
      <c r="I65" s="89"/>
      <c r="J65" s="89"/>
    </row>
    <row r="66" spans="1:10" ht="32.25">
      <c r="A66" s="118"/>
      <c r="B66" s="114"/>
      <c r="C66" s="99" t="s">
        <v>140</v>
      </c>
      <c r="D66" s="69">
        <v>166900</v>
      </c>
      <c r="E66" s="69">
        <v>148885</v>
      </c>
      <c r="F66" s="81">
        <f>D66+E66</f>
        <v>315785</v>
      </c>
      <c r="G66" s="88"/>
      <c r="H66" s="88"/>
      <c r="I66" s="89"/>
      <c r="J66" s="89"/>
    </row>
    <row r="67" spans="1:10" ht="32.25">
      <c r="A67" s="115"/>
      <c r="B67" s="115"/>
      <c r="C67" s="99" t="s">
        <v>89</v>
      </c>
      <c r="D67" s="69"/>
      <c r="E67" s="69">
        <v>655300</v>
      </c>
      <c r="F67" s="81">
        <f>E67</f>
        <v>655300</v>
      </c>
      <c r="G67" s="88"/>
      <c r="H67" s="88"/>
      <c r="I67" s="89"/>
      <c r="J67" s="89"/>
    </row>
    <row r="68" spans="1:10" ht="32.25">
      <c r="A68" s="115"/>
      <c r="B68" s="115"/>
      <c r="C68" s="99" t="s">
        <v>90</v>
      </c>
      <c r="D68" s="69"/>
      <c r="E68" s="69">
        <v>700920</v>
      </c>
      <c r="F68" s="81">
        <f>E68</f>
        <v>700920</v>
      </c>
      <c r="G68" s="88"/>
      <c r="H68" s="88"/>
      <c r="I68" s="89"/>
      <c r="J68" s="89"/>
    </row>
    <row r="69" spans="1:10" ht="42.75" customHeight="1">
      <c r="A69" s="116"/>
      <c r="B69" s="116"/>
      <c r="C69" s="100" t="s">
        <v>83</v>
      </c>
      <c r="D69" s="69"/>
      <c r="E69" s="69"/>
      <c r="F69" s="81"/>
      <c r="G69" s="88"/>
      <c r="H69" s="88"/>
      <c r="I69" s="71">
        <v>403700</v>
      </c>
      <c r="J69" s="71">
        <f>I69</f>
        <v>403700</v>
      </c>
    </row>
    <row r="70" spans="1:10" s="105" customFormat="1" ht="54" customHeight="1">
      <c r="A70" s="119" t="s">
        <v>40</v>
      </c>
      <c r="B70" s="119"/>
      <c r="C70" s="119"/>
      <c r="D70" s="69">
        <f>SUM(D62:D66)</f>
        <v>1211843.3799999999</v>
      </c>
      <c r="E70" s="69">
        <f>E68+E67+E66+E65+E64+E63+E62</f>
        <v>1870400</v>
      </c>
      <c r="F70" s="106">
        <f>F68+F67+F66+F65+F64+F63+F62</f>
        <v>3082243.38</v>
      </c>
      <c r="G70" s="91">
        <f>SUM(G62:G66)</f>
        <v>0</v>
      </c>
      <c r="H70" s="91">
        <f>SUM(H62:H66)</f>
        <v>0</v>
      </c>
      <c r="I70" s="102">
        <f>I69</f>
        <v>403700</v>
      </c>
      <c r="J70" s="102">
        <f>J69</f>
        <v>403700</v>
      </c>
    </row>
    <row r="71" spans="1:10" ht="111">
      <c r="A71" s="117" t="s">
        <v>150</v>
      </c>
      <c r="B71" s="141" t="s">
        <v>33</v>
      </c>
      <c r="C71" s="99" t="s">
        <v>97</v>
      </c>
      <c r="D71" s="66">
        <v>5910371.5599999996</v>
      </c>
      <c r="E71" s="70">
        <v>1390000</v>
      </c>
      <c r="F71" s="87">
        <f>D71+E71+31657</f>
        <v>7332028.5599999996</v>
      </c>
      <c r="G71" s="88"/>
      <c r="H71" s="88"/>
      <c r="I71" s="89"/>
      <c r="J71" s="89"/>
    </row>
    <row r="72" spans="1:10" ht="79.5">
      <c r="A72" s="118"/>
      <c r="B72" s="141"/>
      <c r="C72" s="99" t="s">
        <v>48</v>
      </c>
      <c r="D72" s="69">
        <v>25000</v>
      </c>
      <c r="E72" s="69"/>
      <c r="F72" s="81">
        <f>D72</f>
        <v>25000</v>
      </c>
      <c r="G72" s="88"/>
      <c r="H72" s="88"/>
      <c r="I72" s="89"/>
      <c r="J72" s="89"/>
    </row>
    <row r="73" spans="1:10" ht="189">
      <c r="A73" s="118"/>
      <c r="B73" s="141"/>
      <c r="C73" s="101" t="s">
        <v>76</v>
      </c>
      <c r="D73" s="69">
        <v>40000000</v>
      </c>
      <c r="E73" s="67">
        <f>-1290000-222162</f>
        <v>-1512162</v>
      </c>
      <c r="F73" s="80">
        <f>D73+E73</f>
        <v>38487838</v>
      </c>
      <c r="G73" s="88"/>
      <c r="H73" s="88"/>
      <c r="I73" s="89"/>
      <c r="J73" s="93"/>
    </row>
    <row r="74" spans="1:10" ht="150" customHeight="1">
      <c r="A74" s="118"/>
      <c r="B74" s="42"/>
      <c r="C74" s="101" t="s">
        <v>114</v>
      </c>
      <c r="D74" s="69">
        <v>705000</v>
      </c>
      <c r="E74" s="67"/>
      <c r="F74" s="80">
        <f>D74+E74</f>
        <v>705000</v>
      </c>
      <c r="G74" s="88"/>
      <c r="H74" s="88"/>
      <c r="I74" s="89"/>
      <c r="J74" s="93"/>
    </row>
    <row r="75" spans="1:10" ht="129" customHeight="1">
      <c r="A75" s="115"/>
      <c r="B75" s="42"/>
      <c r="C75" s="101" t="s">
        <v>141</v>
      </c>
      <c r="D75" s="69"/>
      <c r="E75" s="67">
        <f>F75</f>
        <v>618451</v>
      </c>
      <c r="F75" s="80">
        <f>514805+103646</f>
        <v>618451</v>
      </c>
      <c r="G75" s="88"/>
      <c r="H75" s="88"/>
      <c r="I75" s="94">
        <v>244800</v>
      </c>
      <c r="J75" s="93">
        <v>244800</v>
      </c>
    </row>
    <row r="76" spans="1:10" ht="79.5" thickBot="1">
      <c r="A76" s="115"/>
      <c r="B76" s="42"/>
      <c r="C76" s="25" t="s">
        <v>74</v>
      </c>
      <c r="D76" s="69"/>
      <c r="E76" s="67">
        <f>F76</f>
        <v>31552</v>
      </c>
      <c r="F76" s="80">
        <v>31552</v>
      </c>
      <c r="G76" s="88"/>
      <c r="H76" s="88"/>
      <c r="I76" s="89"/>
      <c r="J76" s="89"/>
    </row>
    <row r="77" spans="1:10" ht="79.5" thickBot="1">
      <c r="A77" s="116"/>
      <c r="B77" s="42"/>
      <c r="C77" s="25" t="s">
        <v>75</v>
      </c>
      <c r="D77" s="69"/>
      <c r="E77" s="69">
        <f>F77</f>
        <v>26700</v>
      </c>
      <c r="F77" s="81">
        <v>26700</v>
      </c>
      <c r="G77" s="88"/>
      <c r="H77" s="88"/>
      <c r="I77" s="89"/>
      <c r="J77" s="89"/>
    </row>
    <row r="78" spans="1:10" ht="24" hidden="1" thickBot="1">
      <c r="A78" s="60"/>
      <c r="B78" s="42"/>
      <c r="C78" s="25"/>
      <c r="D78" s="69"/>
      <c r="E78" s="69"/>
      <c r="F78" s="81"/>
      <c r="G78" s="88"/>
      <c r="H78" s="88"/>
      <c r="I78" s="89"/>
      <c r="J78" s="89"/>
    </row>
    <row r="79" spans="1:10" ht="47.25" hidden="1">
      <c r="A79" s="60"/>
      <c r="B79" s="42"/>
      <c r="C79" s="101" t="s">
        <v>70</v>
      </c>
      <c r="D79" s="69"/>
      <c r="E79" s="69">
        <v>0</v>
      </c>
      <c r="F79" s="81">
        <f>E79</f>
        <v>0</v>
      </c>
      <c r="G79" s="88"/>
      <c r="H79" s="88"/>
      <c r="I79" s="89"/>
      <c r="J79" s="89"/>
    </row>
    <row r="80" spans="1:10" s="105" customFormat="1" ht="31.5" customHeight="1">
      <c r="A80" s="119" t="s">
        <v>41</v>
      </c>
      <c r="B80" s="119"/>
      <c r="C80" s="119"/>
      <c r="D80" s="69">
        <f>SUM(D71:D74)</f>
        <v>46640371.560000002</v>
      </c>
      <c r="E80" s="69">
        <f>E79+E73+E71+E75+E76+E77</f>
        <v>554541</v>
      </c>
      <c r="F80" s="81">
        <f>F79+F73+F72+F71+F75+F77+F76+F74</f>
        <v>47226569.560000002</v>
      </c>
      <c r="G80" s="91">
        <f t="shared" ref="G80:H80" si="5">SUM(G71:G73)</f>
        <v>0</v>
      </c>
      <c r="H80" s="91">
        <f t="shared" si="5"/>
        <v>0</v>
      </c>
      <c r="I80" s="102">
        <f>I75</f>
        <v>244800</v>
      </c>
      <c r="J80" s="102">
        <f>J75</f>
        <v>244800</v>
      </c>
    </row>
    <row r="81" spans="1:10" s="105" customFormat="1" ht="31.5" hidden="1" customHeight="1">
      <c r="A81" s="120"/>
      <c r="B81" s="121"/>
      <c r="C81" s="122"/>
      <c r="D81" s="69"/>
      <c r="E81" s="69"/>
      <c r="F81" s="81"/>
      <c r="G81" s="91"/>
      <c r="H81" s="91"/>
      <c r="I81" s="102"/>
      <c r="J81" s="102"/>
    </row>
    <row r="82" spans="1:10" s="105" customFormat="1" ht="23.25">
      <c r="A82" s="110" t="s">
        <v>86</v>
      </c>
      <c r="B82" s="110"/>
      <c r="C82" s="110"/>
      <c r="D82" s="107">
        <f t="shared" ref="D82:I82" si="6">D80+D70+D55+D45+D61+D59</f>
        <v>131048095.31</v>
      </c>
      <c r="E82" s="107">
        <f t="shared" si="6"/>
        <v>33705581</v>
      </c>
      <c r="F82" s="108">
        <f t="shared" si="6"/>
        <v>149182716</v>
      </c>
      <c r="G82" s="103">
        <f>G80+G70+G55+G45+G61+G59</f>
        <v>299952</v>
      </c>
      <c r="H82" s="103" t="e">
        <f t="shared" si="6"/>
        <v>#REF!</v>
      </c>
      <c r="I82" s="103" t="e">
        <f t="shared" si="6"/>
        <v>#REF!</v>
      </c>
      <c r="J82" s="103">
        <f>J80+J70+J55+J45+J61+J59</f>
        <v>2536400</v>
      </c>
    </row>
    <row r="83" spans="1:10" s="105" customFormat="1" ht="35.25" customHeight="1">
      <c r="A83" s="123" t="s">
        <v>84</v>
      </c>
      <c r="B83" s="124"/>
      <c r="C83" s="125"/>
      <c r="D83" s="107"/>
      <c r="E83" s="107"/>
      <c r="F83" s="126">
        <f>F82+G82</f>
        <v>149482668</v>
      </c>
      <c r="G83" s="127"/>
      <c r="H83" s="103"/>
      <c r="I83" s="103"/>
      <c r="J83" s="103"/>
    </row>
    <row r="84" spans="1:10" s="105" customFormat="1" ht="23.25">
      <c r="A84" s="123" t="s">
        <v>85</v>
      </c>
      <c r="B84" s="124"/>
      <c r="C84" s="125"/>
      <c r="D84" s="107"/>
      <c r="E84" s="107"/>
      <c r="F84" s="108"/>
      <c r="G84" s="104"/>
      <c r="H84" s="103"/>
      <c r="I84" s="103"/>
      <c r="J84" s="103">
        <f>J82</f>
        <v>2536400</v>
      </c>
    </row>
    <row r="85" spans="1:10" s="105" customFormat="1" ht="23.25">
      <c r="A85" s="110" t="s">
        <v>87</v>
      </c>
      <c r="B85" s="110"/>
      <c r="C85" s="110"/>
      <c r="D85" s="111">
        <f>F82+G82+J82</f>
        <v>152019068</v>
      </c>
      <c r="E85" s="111"/>
      <c r="F85" s="111"/>
      <c r="G85" s="111"/>
      <c r="H85" s="111"/>
      <c r="I85" s="112"/>
      <c r="J85" s="112"/>
    </row>
  </sheetData>
  <mergeCells count="32">
    <mergeCell ref="H10:I10"/>
    <mergeCell ref="A8:J8"/>
    <mergeCell ref="D1:J6"/>
    <mergeCell ref="B71:B73"/>
    <mergeCell ref="A71:A77"/>
    <mergeCell ref="A45:C45"/>
    <mergeCell ref="A55:C55"/>
    <mergeCell ref="B46:B53"/>
    <mergeCell ref="A46:A53"/>
    <mergeCell ref="B56:B58"/>
    <mergeCell ref="A56:A58"/>
    <mergeCell ref="A9:H9"/>
    <mergeCell ref="A10:A11"/>
    <mergeCell ref="B10:B11"/>
    <mergeCell ref="C10:C11"/>
    <mergeCell ref="D10:E10"/>
    <mergeCell ref="G10:G11"/>
    <mergeCell ref="A59:C59"/>
    <mergeCell ref="A61:C61"/>
    <mergeCell ref="A70:C70"/>
    <mergeCell ref="B12:B44"/>
    <mergeCell ref="A12:A44"/>
    <mergeCell ref="A85:C85"/>
    <mergeCell ref="D85:J85"/>
    <mergeCell ref="B62:B69"/>
    <mergeCell ref="A62:A69"/>
    <mergeCell ref="A80:C80"/>
    <mergeCell ref="A81:C81"/>
    <mergeCell ref="A82:C82"/>
    <mergeCell ref="A83:C83"/>
    <mergeCell ref="F83:G83"/>
    <mergeCell ref="A84:C84"/>
  </mergeCells>
  <pageMargins left="0.70866141732283472" right="0.70866141732283472" top="0.74803149606299213" bottom="0.74803149606299213" header="0.31496062992125984" footer="0.31496062992125984"/>
  <pageSetup paperSize="9" scale="60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9"/>
  <sheetViews>
    <sheetView workbookViewId="0">
      <selection activeCell="A14" sqref="A14"/>
    </sheetView>
  </sheetViews>
  <sheetFormatPr defaultRowHeight="15"/>
  <cols>
    <col min="1" max="1" width="43.5703125" customWidth="1"/>
    <col min="2" max="2" width="21.28515625" customWidth="1"/>
    <col min="3" max="3" width="20" customWidth="1"/>
    <col min="4" max="4" width="17.7109375" customWidth="1"/>
  </cols>
  <sheetData>
    <row r="3" spans="1:4" ht="89.25" customHeight="1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.75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5">
      <c r="A5" s="21" t="s">
        <v>22</v>
      </c>
      <c r="B5" s="16">
        <v>105000</v>
      </c>
      <c r="C5" s="16">
        <v>6187.47</v>
      </c>
      <c r="D5" s="16">
        <f t="shared" ref="D5:D7" si="0">B5+C5</f>
        <v>111187.47</v>
      </c>
    </row>
    <row r="6" spans="1:4" ht="47.25">
      <c r="A6" s="21" t="s">
        <v>24</v>
      </c>
      <c r="B6" s="16">
        <v>66000</v>
      </c>
      <c r="C6" s="16">
        <v>288339.32</v>
      </c>
      <c r="D6" s="16">
        <f t="shared" si="0"/>
        <v>354339.32</v>
      </c>
    </row>
    <row r="7" spans="1:4" ht="63">
      <c r="A7" s="21" t="s">
        <v>62</v>
      </c>
      <c r="B7" s="16">
        <v>0</v>
      </c>
      <c r="C7" s="16">
        <v>245300</v>
      </c>
      <c r="D7" s="16">
        <f t="shared" si="0"/>
        <v>245300</v>
      </c>
    </row>
    <row r="8" spans="1:4" ht="34.5" customHeight="1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75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44" workbookViewId="0">
      <selection activeCell="D53" sqref="D53"/>
    </sheetView>
  </sheetViews>
  <sheetFormatPr defaultColWidth="9.28515625" defaultRowHeight="15"/>
  <cols>
    <col min="1" max="1" width="5.7109375" style="5" customWidth="1"/>
    <col min="2" max="2" width="16.42578125" style="5" customWidth="1"/>
    <col min="3" max="3" width="46.5703125" style="5" customWidth="1"/>
    <col min="4" max="4" width="15" style="5" customWidth="1"/>
    <col min="5" max="5" width="15" style="28" customWidth="1"/>
    <col min="6" max="6" width="15" style="27" customWidth="1"/>
    <col min="7" max="7" width="15.7109375" style="28" customWidth="1"/>
    <col min="8" max="8" width="19.7109375" style="28" customWidth="1"/>
    <col min="9" max="9" width="16.28515625" style="28" customWidth="1"/>
    <col min="10" max="10" width="13.28515625" style="28" bestFit="1" customWidth="1"/>
    <col min="11" max="16384" width="9.28515625" style="5"/>
  </cols>
  <sheetData>
    <row r="1" spans="1:10" ht="18.75" hidden="1" customHeight="1">
      <c r="D1" s="152" t="s">
        <v>0</v>
      </c>
      <c r="E1" s="152"/>
      <c r="F1" s="152"/>
      <c r="G1" s="152"/>
      <c r="H1" s="152"/>
    </row>
    <row r="2" spans="1:10" ht="15" hidden="1" customHeight="1">
      <c r="D2" s="152" t="s">
        <v>1</v>
      </c>
      <c r="E2" s="152"/>
      <c r="F2" s="152"/>
      <c r="G2" s="152"/>
      <c r="H2" s="152"/>
    </row>
    <row r="3" spans="1:10" ht="15" hidden="1" customHeight="1">
      <c r="D3" s="152" t="s">
        <v>2</v>
      </c>
      <c r="E3" s="152"/>
      <c r="F3" s="152"/>
      <c r="G3" s="152"/>
      <c r="H3" s="152"/>
    </row>
    <row r="4" spans="1:10" ht="15" hidden="1" customHeight="1">
      <c r="D4" s="152" t="s">
        <v>3</v>
      </c>
      <c r="E4" s="152"/>
      <c r="F4" s="152"/>
      <c r="G4" s="152"/>
      <c r="H4" s="152"/>
    </row>
    <row r="5" spans="1:10" ht="22.5" hidden="1" customHeight="1">
      <c r="D5" s="152" t="s">
        <v>37</v>
      </c>
      <c r="E5" s="152"/>
      <c r="F5" s="152"/>
      <c r="G5" s="152"/>
      <c r="H5" s="152"/>
    </row>
    <row r="6" spans="1:10" ht="18.75" hidden="1" customHeight="1">
      <c r="A6" s="6"/>
    </row>
    <row r="7" spans="1:10" ht="18.75" hidden="1" customHeight="1">
      <c r="A7" s="7"/>
    </row>
    <row r="8" spans="1:10" ht="78.75" customHeight="1">
      <c r="A8" s="156" t="s">
        <v>38</v>
      </c>
      <c r="B8" s="156"/>
      <c r="C8" s="156"/>
      <c r="D8" s="156"/>
      <c r="E8" s="156"/>
      <c r="F8" s="156"/>
      <c r="G8" s="156"/>
      <c r="H8" s="156"/>
    </row>
    <row r="9" spans="1:10" ht="18.75">
      <c r="A9" s="157"/>
      <c r="B9" s="157"/>
      <c r="C9" s="157"/>
      <c r="D9" s="157"/>
      <c r="E9" s="157"/>
      <c r="F9" s="157"/>
      <c r="G9" s="157"/>
      <c r="H9" s="157"/>
    </row>
    <row r="10" spans="1:10" ht="32.25" customHeight="1">
      <c r="A10" s="160" t="s">
        <v>4</v>
      </c>
      <c r="B10" s="161" t="s">
        <v>5</v>
      </c>
      <c r="C10" s="163" t="s">
        <v>6</v>
      </c>
      <c r="D10" s="165" t="s">
        <v>79</v>
      </c>
      <c r="E10" s="165"/>
      <c r="F10" s="29"/>
      <c r="G10" s="166" t="s">
        <v>80</v>
      </c>
      <c r="H10" s="158" t="s">
        <v>81</v>
      </c>
      <c r="I10" s="159"/>
      <c r="J10" s="31"/>
    </row>
    <row r="11" spans="1:10" ht="58.5" customHeight="1">
      <c r="A11" s="157"/>
      <c r="B11" s="162"/>
      <c r="C11" s="164"/>
      <c r="D11" s="8" t="s">
        <v>73</v>
      </c>
      <c r="E11" s="57" t="s">
        <v>69</v>
      </c>
      <c r="F11" s="32" t="s">
        <v>34</v>
      </c>
      <c r="G11" s="167"/>
      <c r="H11" s="33" t="s">
        <v>82</v>
      </c>
      <c r="I11" s="34" t="s">
        <v>69</v>
      </c>
      <c r="J11" s="39" t="s">
        <v>34</v>
      </c>
    </row>
    <row r="12" spans="1:10" ht="93.75" customHeight="1">
      <c r="A12" s="75">
        <v>1</v>
      </c>
      <c r="B12" s="7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4.5">
      <c r="A13" s="76"/>
      <c r="B13" s="7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.75">
      <c r="A14" s="76"/>
      <c r="B14" s="7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4.5">
      <c r="A15" s="76"/>
      <c r="B15" s="7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4.5">
      <c r="A16" s="76"/>
      <c r="B16" s="7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.75">
      <c r="A17" s="76"/>
      <c r="B17" s="7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.75">
      <c r="A18" s="76"/>
      <c r="B18" s="7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3">
      <c r="A19" s="76"/>
      <c r="B19" s="7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>
      <c r="A20" s="76"/>
      <c r="B20" s="7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>
      <c r="A21" s="76"/>
      <c r="B21" s="74"/>
      <c r="C21" s="9" t="s">
        <v>91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>
      <c r="A22" s="76"/>
      <c r="B22" s="74"/>
      <c r="C22" s="9" t="s">
        <v>92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3">
      <c r="A23" s="76"/>
      <c r="B23" s="74"/>
      <c r="C23" s="9" t="s">
        <v>16</v>
      </c>
      <c r="D23" s="2">
        <f>SUM(D24:D40)</f>
        <v>71866799.999999985</v>
      </c>
      <c r="E23" s="40">
        <f t="shared" ref="E23" si="1"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7.25">
      <c r="A24" s="76"/>
      <c r="B24" s="7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5">
      <c r="A25" s="76"/>
      <c r="B25" s="74"/>
      <c r="C25" s="9" t="s">
        <v>18</v>
      </c>
      <c r="D25" s="1">
        <v>843000</v>
      </c>
      <c r="E25" s="36"/>
      <c r="F25" s="37">
        <f t="shared" ref="F25:F43" si="2">D25</f>
        <v>843000</v>
      </c>
      <c r="G25" s="36"/>
      <c r="H25" s="36"/>
      <c r="I25" s="31"/>
      <c r="J25" s="31"/>
    </row>
    <row r="26" spans="1:10" ht="47.25">
      <c r="A26" s="76"/>
      <c r="B26" s="74"/>
      <c r="C26" s="9" t="s">
        <v>19</v>
      </c>
      <c r="D26" s="1">
        <v>9578000</v>
      </c>
      <c r="E26" s="36"/>
      <c r="F26" s="37">
        <f t="shared" si="2"/>
        <v>9578000</v>
      </c>
      <c r="G26" s="36"/>
      <c r="H26" s="36"/>
      <c r="I26" s="31"/>
      <c r="J26" s="31"/>
    </row>
    <row r="27" spans="1:10" ht="47.25">
      <c r="A27" s="76"/>
      <c r="B27" s="7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5">
      <c r="A28" s="76"/>
      <c r="B28" s="74"/>
      <c r="C28" s="9" t="s">
        <v>21</v>
      </c>
      <c r="D28" s="1">
        <v>7517000</v>
      </c>
      <c r="E28" s="36"/>
      <c r="F28" s="37">
        <f t="shared" si="2"/>
        <v>7517000</v>
      </c>
      <c r="G28" s="36"/>
      <c r="H28" s="36"/>
      <c r="I28" s="31"/>
      <c r="J28" s="31"/>
    </row>
    <row r="29" spans="1:10" ht="31.5">
      <c r="A29" s="76"/>
      <c r="B29" s="74"/>
      <c r="C29" s="9" t="s">
        <v>22</v>
      </c>
      <c r="D29" s="1">
        <f>105000+6187.47</f>
        <v>111187.47</v>
      </c>
      <c r="E29" s="36"/>
      <c r="F29" s="37">
        <f t="shared" si="2"/>
        <v>111187.47</v>
      </c>
      <c r="G29" s="36"/>
      <c r="H29" s="36"/>
      <c r="I29" s="31"/>
      <c r="J29" s="31"/>
    </row>
    <row r="30" spans="1:10" ht="15.75">
      <c r="A30" s="76"/>
      <c r="B30" s="74"/>
      <c r="C30" s="9" t="s">
        <v>23</v>
      </c>
      <c r="D30" s="1">
        <v>2133000</v>
      </c>
      <c r="E30" s="36"/>
      <c r="F30" s="37">
        <f t="shared" si="2"/>
        <v>2133000</v>
      </c>
      <c r="G30" s="36"/>
      <c r="H30" s="36"/>
      <c r="I30" s="31"/>
      <c r="J30" s="31"/>
    </row>
    <row r="31" spans="1:10" ht="31.5">
      <c r="A31" s="76"/>
      <c r="B31" s="74"/>
      <c r="C31" s="9" t="s">
        <v>24</v>
      </c>
      <c r="D31" s="1">
        <f>66000+288339.32</f>
        <v>354339.32</v>
      </c>
      <c r="E31" s="36"/>
      <c r="F31" s="37">
        <f t="shared" si="2"/>
        <v>354339.32</v>
      </c>
      <c r="G31" s="36"/>
      <c r="H31" s="36"/>
      <c r="I31" s="31"/>
      <c r="J31" s="31"/>
    </row>
    <row r="32" spans="1:10" ht="31.5">
      <c r="A32" s="76"/>
      <c r="B32" s="74"/>
      <c r="C32" s="9" t="s">
        <v>25</v>
      </c>
      <c r="D32" s="1">
        <v>1538000</v>
      </c>
      <c r="E32" s="36"/>
      <c r="F32" s="37">
        <f t="shared" si="2"/>
        <v>1538000</v>
      </c>
      <c r="G32" s="36"/>
      <c r="H32" s="36"/>
      <c r="I32" s="31"/>
      <c r="J32" s="31"/>
    </row>
    <row r="33" spans="1:10" ht="31.5">
      <c r="A33" s="76"/>
      <c r="B33" s="74"/>
      <c r="C33" s="9" t="s">
        <v>26</v>
      </c>
      <c r="D33" s="1">
        <v>6667000</v>
      </c>
      <c r="E33" s="36"/>
      <c r="F33" s="37">
        <f t="shared" si="2"/>
        <v>6667000</v>
      </c>
      <c r="G33" s="36"/>
      <c r="H33" s="36"/>
      <c r="I33" s="31"/>
      <c r="J33" s="31"/>
    </row>
    <row r="34" spans="1:10" ht="31.5">
      <c r="A34" s="76"/>
      <c r="B34" s="74"/>
      <c r="C34" s="9" t="s">
        <v>27</v>
      </c>
      <c r="D34" s="1">
        <v>2224000</v>
      </c>
      <c r="E34" s="36"/>
      <c r="F34" s="37">
        <f t="shared" si="2"/>
        <v>2224000</v>
      </c>
      <c r="G34" s="36"/>
      <c r="H34" s="36"/>
      <c r="I34" s="31"/>
      <c r="J34" s="31"/>
    </row>
    <row r="35" spans="1:10" ht="157.5">
      <c r="A35" s="76"/>
      <c r="B35" s="74"/>
      <c r="C35" s="9" t="s">
        <v>52</v>
      </c>
      <c r="D35" s="1">
        <v>383670.02</v>
      </c>
      <c r="E35" s="36"/>
      <c r="F35" s="37">
        <f t="shared" si="2"/>
        <v>383670.02</v>
      </c>
      <c r="G35" s="36"/>
      <c r="H35" s="36"/>
      <c r="I35" s="31"/>
      <c r="J35" s="31"/>
    </row>
    <row r="36" spans="1:10" ht="31.5">
      <c r="A36" s="76"/>
      <c r="B36" s="74"/>
      <c r="C36" s="9" t="s">
        <v>28</v>
      </c>
      <c r="D36" s="1">
        <f>4625620.87-198900-6187.47-288339.32-245300-383670.02</f>
        <v>3503224.0600000005</v>
      </c>
      <c r="E36" s="36"/>
      <c r="F36" s="37">
        <f t="shared" si="2"/>
        <v>3503224.0600000005</v>
      </c>
      <c r="G36" s="36"/>
      <c r="H36" s="36"/>
      <c r="I36" s="31"/>
      <c r="J36" s="31"/>
    </row>
    <row r="37" spans="1:10" ht="78.75">
      <c r="A37" s="76"/>
      <c r="B37" s="74"/>
      <c r="C37" s="14" t="s">
        <v>51</v>
      </c>
      <c r="D37" s="1">
        <v>198900</v>
      </c>
      <c r="E37" s="36"/>
      <c r="F37" s="37">
        <f t="shared" si="2"/>
        <v>198900</v>
      </c>
      <c r="G37" s="36"/>
      <c r="H37" s="36"/>
      <c r="I37" s="31"/>
      <c r="J37" s="31"/>
    </row>
    <row r="38" spans="1:10" ht="63">
      <c r="A38" s="76"/>
      <c r="B38" s="74"/>
      <c r="C38" s="14" t="s">
        <v>50</v>
      </c>
      <c r="D38" s="1">
        <v>245300</v>
      </c>
      <c r="E38" s="36"/>
      <c r="F38" s="37">
        <f t="shared" si="2"/>
        <v>245300</v>
      </c>
      <c r="G38" s="36"/>
      <c r="H38" s="36"/>
      <c r="I38" s="31"/>
      <c r="J38" s="31"/>
    </row>
    <row r="39" spans="1:10" ht="94.5">
      <c r="A39" s="76"/>
      <c r="B39" s="74"/>
      <c r="C39" s="84" t="s">
        <v>107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3">
      <c r="A40" s="76"/>
      <c r="B40" s="74"/>
      <c r="C40" s="84" t="s">
        <v>108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10.25">
      <c r="A41" s="76"/>
      <c r="B41" s="74"/>
      <c r="C41" s="9" t="s">
        <v>39</v>
      </c>
      <c r="D41" s="17">
        <v>238500</v>
      </c>
      <c r="E41" s="59"/>
      <c r="F41" s="37">
        <f t="shared" si="2"/>
        <v>238500</v>
      </c>
      <c r="G41" s="36"/>
      <c r="H41" s="36"/>
      <c r="I41" s="31"/>
      <c r="J41" s="31"/>
    </row>
    <row r="42" spans="1:10" ht="126">
      <c r="A42" s="76"/>
      <c r="B42" s="74"/>
      <c r="C42" s="9" t="s">
        <v>29</v>
      </c>
      <c r="D42" s="1">
        <v>82000</v>
      </c>
      <c r="E42" s="36"/>
      <c r="F42" s="37">
        <f t="shared" si="2"/>
        <v>82000</v>
      </c>
      <c r="G42" s="36"/>
      <c r="H42" s="36"/>
      <c r="I42" s="31"/>
      <c r="J42" s="31"/>
    </row>
    <row r="43" spans="1:10" ht="126">
      <c r="A43" s="76"/>
      <c r="B43" s="74"/>
      <c r="C43" s="9" t="s">
        <v>36</v>
      </c>
      <c r="D43" s="1">
        <v>1600000</v>
      </c>
      <c r="E43" s="36"/>
      <c r="F43" s="37">
        <f t="shared" si="2"/>
        <v>1600000</v>
      </c>
      <c r="G43" s="36"/>
      <c r="H43" s="36"/>
      <c r="I43" s="31"/>
      <c r="J43" s="31"/>
    </row>
    <row r="44" spans="1:10" s="28" customFormat="1" ht="31.5" customHeight="1">
      <c r="A44" s="83"/>
      <c r="B44" s="82"/>
      <c r="C44" s="58" t="s">
        <v>109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>
      <c r="A45" s="177" t="s">
        <v>56</v>
      </c>
      <c r="B45" s="178"/>
      <c r="C45" s="179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>
      <c r="A46" s="168">
        <v>2</v>
      </c>
      <c r="B46" s="186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7.25">
      <c r="A47" s="169"/>
      <c r="B47" s="187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3">
      <c r="A48" s="169"/>
      <c r="B48" s="187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7.25">
      <c r="A49" s="169"/>
      <c r="B49" s="187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7.25">
      <c r="A50" s="169"/>
      <c r="B50" s="187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.75">
      <c r="A51" s="169"/>
      <c r="B51" s="188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5">
      <c r="A52" s="170"/>
      <c r="B52" s="4"/>
      <c r="C52" s="10" t="s">
        <v>94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3">
      <c r="A53" s="170"/>
      <c r="B53" s="4"/>
      <c r="C53" s="10" t="s">
        <v>112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5">
      <c r="A54" s="171"/>
      <c r="B54" s="4"/>
      <c r="C54" s="95" t="s">
        <v>113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>
      <c r="A55" s="180" t="s">
        <v>57</v>
      </c>
      <c r="B55" s="181"/>
      <c r="C55" s="182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 t="shared" ref="I55:J55" si="3">SUM(I46:I51)</f>
        <v>0</v>
      </c>
      <c r="J55" s="46">
        <f t="shared" si="3"/>
        <v>1688400</v>
      </c>
    </row>
    <row r="56" spans="1:10" ht="112.5" customHeight="1">
      <c r="A56" s="15" t="s">
        <v>53</v>
      </c>
      <c r="B56" s="4" t="s">
        <v>59</v>
      </c>
      <c r="C56" s="4" t="s">
        <v>77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>
      <c r="A57" s="15"/>
      <c r="B57" s="4"/>
      <c r="C57" s="4" t="s">
        <v>110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>
      <c r="A58" s="60"/>
      <c r="B58" s="42"/>
      <c r="C58" s="42" t="s">
        <v>78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>
      <c r="A59" s="192" t="s">
        <v>60</v>
      </c>
      <c r="B59" s="193"/>
      <c r="C59" s="194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>
      <c r="A60" s="60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>
      <c r="A61" s="177" t="s">
        <v>104</v>
      </c>
      <c r="B61" s="178"/>
      <c r="C61" s="179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>
      <c r="A62" s="189">
        <v>3</v>
      </c>
      <c r="B62" s="186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7.25">
      <c r="A63" s="190"/>
      <c r="B63" s="187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5">
      <c r="A64" s="190"/>
      <c r="B64" s="187"/>
      <c r="C64" s="10" t="s">
        <v>88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3">
      <c r="A65" s="190"/>
      <c r="B65" s="187"/>
      <c r="C65" s="10" t="s">
        <v>46</v>
      </c>
      <c r="D65" s="18">
        <v>505000</v>
      </c>
      <c r="E65" s="42"/>
      <c r="F65" s="44">
        <f t="shared" ref="F65" si="4">D65</f>
        <v>505000</v>
      </c>
      <c r="G65" s="30"/>
      <c r="H65" s="30"/>
      <c r="I65" s="31"/>
      <c r="J65" s="31"/>
    </row>
    <row r="66" spans="1:10" ht="31.5">
      <c r="A66" s="191"/>
      <c r="B66" s="188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5">
      <c r="A67" s="15"/>
      <c r="B67" s="4"/>
      <c r="C67" s="10" t="s">
        <v>89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7.25">
      <c r="A68" s="15"/>
      <c r="B68" s="4"/>
      <c r="C68" s="10" t="s">
        <v>90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>
      <c r="A69" s="15"/>
      <c r="B69" s="4"/>
      <c r="C69" s="26" t="s">
        <v>83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>
      <c r="A70" s="183" t="s">
        <v>40</v>
      </c>
      <c r="B70" s="184"/>
      <c r="C70" s="185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>
      <c r="A71" s="189">
        <v>4</v>
      </c>
      <c r="B71" s="186" t="s">
        <v>33</v>
      </c>
      <c r="C71" s="10" t="s">
        <v>97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.75">
      <c r="A72" s="190"/>
      <c r="B72" s="187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9">
      <c r="A73" s="191"/>
      <c r="B73" s="188"/>
      <c r="C73" s="19" t="s">
        <v>105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9">
      <c r="A74" s="15"/>
      <c r="B74" s="4"/>
      <c r="C74" s="19" t="s">
        <v>106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1.75">
      <c r="A75" s="15"/>
      <c r="B75" s="4"/>
      <c r="C75" s="19" t="s">
        <v>121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4.5">
      <c r="A76" s="15"/>
      <c r="B76" s="4"/>
      <c r="C76" s="62" t="s">
        <v>122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.75">
      <c r="A77" s="15"/>
      <c r="B77" s="4"/>
      <c r="C77" s="62" t="s">
        <v>75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thickBot="1">
      <c r="A78" s="15"/>
      <c r="B78" s="61"/>
      <c r="C78" s="25"/>
      <c r="D78" s="61"/>
      <c r="E78" s="42"/>
      <c r="F78" s="44"/>
      <c r="G78" s="30"/>
      <c r="H78" s="30"/>
      <c r="I78" s="31"/>
      <c r="J78" s="31"/>
    </row>
    <row r="79" spans="1:10" ht="47.25" hidden="1" customHeight="1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>
      <c r="A80" s="183" t="s">
        <v>41</v>
      </c>
      <c r="B80" s="184"/>
      <c r="C80" s="185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 t="shared" ref="G80:H80" si="5">SUM(G71:G73)</f>
        <v>0</v>
      </c>
      <c r="H80" s="46">
        <f t="shared" si="5"/>
        <v>0</v>
      </c>
      <c r="I80" s="47">
        <f>I75</f>
        <v>244701</v>
      </c>
      <c r="J80" s="47">
        <f>J75</f>
        <v>244701</v>
      </c>
    </row>
    <row r="81" spans="1:10" ht="31.5" hidden="1" customHeight="1">
      <c r="A81" s="195"/>
      <c r="B81" s="196"/>
      <c r="C81" s="197"/>
      <c r="D81" s="3"/>
      <c r="E81" s="46"/>
      <c r="F81" s="45"/>
      <c r="G81" s="46"/>
      <c r="H81" s="46"/>
      <c r="I81" s="47"/>
      <c r="J81" s="47"/>
    </row>
    <row r="82" spans="1:10" ht="15.75" customHeight="1">
      <c r="A82" s="153" t="s">
        <v>86</v>
      </c>
      <c r="B82" s="154"/>
      <c r="C82" s="155"/>
      <c r="D82" s="13">
        <f t="shared" ref="D82:J82" si="6">D80+D70+D55+D45+D61+D59</f>
        <v>130343095.31</v>
      </c>
      <c r="E82" s="53">
        <f t="shared" si="6"/>
        <v>33657981</v>
      </c>
      <c r="F82" s="52">
        <f t="shared" si="6"/>
        <v>149182716</v>
      </c>
      <c r="G82" s="53">
        <f>G80+G70+G55+G45+G61+G59</f>
        <v>299952</v>
      </c>
      <c r="H82" s="53">
        <f t="shared" si="6"/>
        <v>11088400</v>
      </c>
      <c r="I82" s="53">
        <f t="shared" si="6"/>
        <v>-8552000</v>
      </c>
      <c r="J82" s="53">
        <f t="shared" si="6"/>
        <v>2536400</v>
      </c>
    </row>
    <row r="83" spans="1:10" ht="15" customHeight="1">
      <c r="A83" s="153" t="s">
        <v>123</v>
      </c>
      <c r="B83" s="154"/>
      <c r="C83" s="155"/>
      <c r="D83" s="13"/>
      <c r="E83" s="53"/>
      <c r="F83" s="172">
        <f>F82+G82</f>
        <v>149482668</v>
      </c>
      <c r="G83" s="173"/>
      <c r="H83" s="53"/>
      <c r="I83" s="53"/>
      <c r="J83" s="53"/>
    </row>
    <row r="84" spans="1:10" ht="15.75" customHeight="1">
      <c r="A84" s="153" t="s">
        <v>85</v>
      </c>
      <c r="B84" s="154"/>
      <c r="C84" s="155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>
      <c r="A85" s="153" t="s">
        <v>87</v>
      </c>
      <c r="B85" s="154"/>
      <c r="C85" s="155"/>
      <c r="D85" s="174">
        <f>F82+G82+J82</f>
        <v>152019068</v>
      </c>
      <c r="E85" s="175"/>
      <c r="F85" s="175"/>
      <c r="G85" s="175"/>
      <c r="H85" s="175"/>
      <c r="I85" s="175"/>
      <c r="J85" s="176"/>
    </row>
    <row r="86" spans="1:10" ht="45" hidden="1" customHeight="1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>
      <c r="A87" s="7"/>
      <c r="F87" s="27">
        <f>D89-F82</f>
        <v>12560264</v>
      </c>
      <c r="J87" s="28">
        <f>J86-J84</f>
        <v>0</v>
      </c>
    </row>
    <row r="88" spans="1:10" ht="18.75" hidden="1" customHeight="1">
      <c r="A88" s="7"/>
      <c r="I88" s="28">
        <v>702500</v>
      </c>
    </row>
    <row r="89" spans="1:10" ht="18.75" hidden="1" customHeight="1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>
      <c r="D91" s="5">
        <f>D89-D90</f>
        <v>35256504.319999993</v>
      </c>
      <c r="I91" s="28">
        <f>I90-I82</f>
        <v>9400000</v>
      </c>
    </row>
    <row r="92" spans="1:10" ht="15" hidden="1" customHeight="1"/>
    <row r="93" spans="1:10" ht="15" hidden="1" customHeight="1"/>
  </sheetData>
  <mergeCells count="32"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D1:H1"/>
    <mergeCell ref="D2:H2"/>
    <mergeCell ref="D3:H3"/>
    <mergeCell ref="D4:H4"/>
    <mergeCell ref="D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E17" sqref="E17"/>
    </sheetView>
  </sheetViews>
  <sheetFormatPr defaultColWidth="9.28515625" defaultRowHeight="15"/>
  <cols>
    <col min="1" max="1" width="5.7109375" style="28" customWidth="1"/>
    <col min="2" max="2" width="46.5703125" style="28" customWidth="1"/>
    <col min="3" max="4" width="15" style="28" hidden="1" customWidth="1"/>
    <col min="5" max="5" width="15" style="27" customWidth="1"/>
    <col min="6" max="6" width="15.7109375" style="28" customWidth="1"/>
    <col min="7" max="7" width="19.7109375" style="28" hidden="1" customWidth="1"/>
    <col min="8" max="8" width="16.28515625" style="28" hidden="1" customWidth="1"/>
    <col min="9" max="9" width="13.28515625" style="28" bestFit="1" customWidth="1"/>
    <col min="10" max="16384" width="9.28515625" style="28"/>
  </cols>
  <sheetData>
    <row r="1" spans="1:9" ht="94.5" customHeight="1">
      <c r="A1" s="137" t="s">
        <v>102</v>
      </c>
      <c r="B1" s="137"/>
      <c r="C1" s="137"/>
      <c r="D1" s="137"/>
      <c r="E1" s="137"/>
      <c r="F1" s="137"/>
      <c r="G1" s="137"/>
      <c r="H1" s="138"/>
      <c r="I1" s="138"/>
    </row>
    <row r="2" spans="1:9" ht="18.75">
      <c r="A2" s="143"/>
      <c r="B2" s="143"/>
      <c r="C2" s="143"/>
      <c r="D2" s="143"/>
      <c r="E2" s="143"/>
      <c r="F2" s="143"/>
      <c r="G2" s="144"/>
    </row>
    <row r="3" spans="1:9" ht="15.75" hidden="1">
      <c r="A3" s="198" t="s">
        <v>4</v>
      </c>
      <c r="B3" s="200" t="s">
        <v>6</v>
      </c>
      <c r="C3" s="150" t="s">
        <v>79</v>
      </c>
      <c r="D3" s="151"/>
      <c r="E3" s="29"/>
      <c r="F3" s="202" t="s">
        <v>96</v>
      </c>
      <c r="G3" s="202" t="s">
        <v>81</v>
      </c>
      <c r="H3" s="204"/>
      <c r="I3" s="31"/>
    </row>
    <row r="4" spans="1:9" ht="69" customHeight="1">
      <c r="A4" s="199"/>
      <c r="B4" s="201"/>
      <c r="C4" s="33" t="s">
        <v>73</v>
      </c>
      <c r="D4" s="57" t="s">
        <v>69</v>
      </c>
      <c r="E4" s="32" t="s">
        <v>95</v>
      </c>
      <c r="F4" s="203"/>
      <c r="G4" s="33" t="s">
        <v>82</v>
      </c>
      <c r="H4" s="34" t="s">
        <v>69</v>
      </c>
      <c r="I4" s="34" t="s">
        <v>34</v>
      </c>
    </row>
    <row r="5" spans="1:9" ht="47.25">
      <c r="A5" s="63"/>
      <c r="B5" s="58" t="s">
        <v>20</v>
      </c>
      <c r="C5" s="36">
        <v>21743179.129999999</v>
      </c>
      <c r="D5" s="36"/>
      <c r="E5" s="37">
        <f t="shared" ref="E5" si="0"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75">
      <c r="A6" s="63"/>
      <c r="B6" s="58" t="s">
        <v>103</v>
      </c>
      <c r="C6" s="36"/>
      <c r="D6" s="36"/>
      <c r="E6" s="37"/>
      <c r="F6" s="36">
        <v>11415650</v>
      </c>
      <c r="G6" s="36"/>
      <c r="H6" s="31"/>
      <c r="I6" s="31"/>
    </row>
    <row r="7" spans="1:9" ht="15.75">
      <c r="A7" s="63"/>
      <c r="B7" s="58" t="s">
        <v>100</v>
      </c>
      <c r="C7" s="36"/>
      <c r="D7" s="36"/>
      <c r="E7" s="37"/>
      <c r="F7" s="36">
        <v>120000</v>
      </c>
      <c r="G7" s="36"/>
      <c r="H7" s="31"/>
      <c r="I7" s="31"/>
    </row>
    <row r="8" spans="1:9" ht="15.75">
      <c r="A8" s="63"/>
      <c r="B8" s="58" t="s">
        <v>101</v>
      </c>
      <c r="C8" s="36"/>
      <c r="D8" s="36"/>
      <c r="E8" s="37"/>
      <c r="F8" s="36">
        <v>502500</v>
      </c>
      <c r="G8" s="36"/>
      <c r="H8" s="31"/>
      <c r="I8" s="31"/>
    </row>
    <row r="9" spans="1:9" ht="15.75">
      <c r="A9" s="63"/>
      <c r="B9" s="58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 1 </vt:lpstr>
      <vt:lpstr>Лист2</vt:lpstr>
      <vt:lpstr>пояснительная </vt:lpstr>
      <vt:lpstr>прил 1  минис с 1 шк плюс на у)</vt:lpstr>
      <vt:lpstr>Лист3</vt:lpstr>
      <vt:lpstr>'пояснительная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2023-12-13T10:52:46Z</dcterms:modified>
</cp:coreProperties>
</file>